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20" tabRatio="775" activeTab="5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<sst xmlns="http://schemas.openxmlformats.org/spreadsheetml/2006/main" count="5815" uniqueCount="1493">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</sst>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_ "/>
    <numFmt numFmtId="178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6" fontId="3" fillId="3" borderId="18" xfId="49" applyNumberFormat="1" applyFont="1" applyFill="1" applyBorder="1" applyAlignment="1">
      <alignment horizontal="center" vertical="center" wrapText="1"/>
    </xf>
    <xf numFmtId="177" fontId="0" fillId="0" borderId="19" xfId="0" applyNumberFormat="1" applyBorder="1" applyAlignment="1">
      <alignment vertical="center"/>
    </xf>
    <xf numFmtId="177" fontId="0" fillId="0" borderId="20" xfId="0" applyNumberFormat="1" applyBorder="1" applyAlignment="1">
      <alignment vertical="center"/>
    </xf>
    <xf numFmtId="177" fontId="0" fillId="0" borderId="7" xfId="0" applyNumberFormat="1" applyBorder="1" applyAlignment="1">
      <alignment vertical="center"/>
    </xf>
    <xf numFmtId="177" fontId="0" fillId="0" borderId="21" xfId="0" applyNumberFormat="1" applyBorder="1" applyAlignment="1">
      <alignment vertical="center"/>
    </xf>
    <xf numFmtId="177" fontId="0" fillId="0" borderId="22" xfId="0" applyNumberFormat="1" applyBorder="1" applyAlignment="1">
      <alignment vertical="center"/>
    </xf>
    <xf numFmtId="177" fontId="0" fillId="0" borderId="11" xfId="0" applyNumberFormat="1" applyBorder="1" applyAlignment="1">
      <alignment vertical="center"/>
    </xf>
    <xf numFmtId="177" fontId="0" fillId="0" borderId="23" xfId="0" applyNumberFormat="1" applyBorder="1" applyAlignment="1">
      <alignment vertical="center"/>
    </xf>
    <xf numFmtId="177" fontId="0" fillId="0" borderId="24" xfId="0" applyNumberFormat="1" applyBorder="1" applyAlignment="1">
      <alignment vertical="center"/>
    </xf>
    <xf numFmtId="177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6" fontId="3" fillId="3" borderId="26" xfId="49" applyNumberFormat="1" applyFont="1" applyFill="1" applyBorder="1" applyAlignment="1">
      <alignment horizontal="center" vertical="center" wrapText="1"/>
    </xf>
    <xf numFmtId="176" fontId="3" fillId="3" borderId="27" xfId="49" applyNumberFormat="1" applyFont="1" applyFill="1" applyBorder="1" applyAlignment="1">
      <alignment horizontal="center" vertical="center" wrapText="1"/>
    </xf>
    <xf numFmtId="176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7" fontId="0" fillId="0" borderId="29" xfId="0" applyNumberFormat="1" applyBorder="1" applyAlignment="1">
      <alignment vertical="center"/>
    </xf>
    <xf numFmtId="177" fontId="0" fillId="0" borderId="30" xfId="0" applyNumberFormat="1" applyBorder="1" applyAlignment="1">
      <alignment vertical="center"/>
    </xf>
    <xf numFmtId="176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7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6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6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6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6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6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6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6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6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6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6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/>
    <xf numFmtId="176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6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6" fontId="13" fillId="12" borderId="38" xfId="49" applyNumberFormat="1" applyFont="1" applyFill="1" applyBorder="1" applyAlignment="1"/>
    <xf numFmtId="176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6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6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6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7" fontId="0" fillId="0" borderId="73" xfId="0" applyNumberFormat="1" applyBorder="1" applyAlignment="1">
      <alignment vertical="center"/>
    </xf>
    <xf numFmtId="177" fontId="0" fillId="0" borderId="74" xfId="0" applyNumberFormat="1" applyBorder="1" applyAlignment="1">
      <alignment vertical="center"/>
    </xf>
    <xf numFmtId="177" fontId="0" fillId="0" borderId="50" xfId="0" applyNumberFormat="1" applyBorder="1" applyAlignment="1">
      <alignment vertical="center"/>
    </xf>
    <xf numFmtId="177" fontId="0" fillId="0" borderId="75" xfId="0" applyNumberFormat="1" applyBorder="1" applyAlignment="1">
      <alignment vertical="center"/>
    </xf>
    <xf numFmtId="177" fontId="0" fillId="0" borderId="76" xfId="0" applyNumberFormat="1" applyBorder="1" applyAlignment="1">
      <alignment vertical="center"/>
    </xf>
    <xf numFmtId="177" fontId="0" fillId="0" borderId="61" xfId="0" applyNumberFormat="1" applyBorder="1" applyAlignment="1">
      <alignment vertical="center"/>
    </xf>
    <xf numFmtId="177" fontId="0" fillId="0" borderId="77" xfId="0" applyNumberFormat="1" applyBorder="1" applyAlignment="1">
      <alignment vertical="center"/>
    </xf>
    <xf numFmtId="177" fontId="0" fillId="0" borderId="78" xfId="0" applyNumberFormat="1" applyBorder="1" applyAlignment="1">
      <alignment vertical="center"/>
    </xf>
    <xf numFmtId="177" fontId="0" fillId="0" borderId="56" xfId="0" applyNumberFormat="1" applyBorder="1" applyAlignment="1">
      <alignment vertical="center"/>
    </xf>
    <xf numFmtId="177" fontId="0" fillId="0" borderId="42" xfId="0" applyNumberFormat="1" applyBorder="1" applyAlignment="1">
      <alignment vertical="center"/>
    </xf>
    <xf numFmtId="177" fontId="0" fillId="0" borderId="0" xfId="0" applyNumberFormat="1" applyBorder="1" applyAlignment="1">
      <alignment vertical="center"/>
    </xf>
    <xf numFmtId="177" fontId="0" fillId="0" borderId="69" xfId="0" applyNumberFormat="1" applyBorder="1" applyAlignment="1">
      <alignment vertical="center"/>
    </xf>
    <xf numFmtId="177" fontId="0" fillId="0" borderId="72" xfId="0" applyNumberFormat="1" applyBorder="1" applyAlignment="1">
      <alignment vertical="center"/>
    </xf>
    <xf numFmtId="177" fontId="0" fillId="0" borderId="49" xfId="0" applyNumberFormat="1" applyBorder="1" applyAlignment="1">
      <alignment vertical="center"/>
    </xf>
    <xf numFmtId="176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6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7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6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7" fontId="0" fillId="0" borderId="83" xfId="0" applyNumberFormat="1" applyBorder="1" applyAlignment="1">
      <alignment vertical="center"/>
    </xf>
    <xf numFmtId="176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7" fontId="0" fillId="0" borderId="85" xfId="0" applyNumberFormat="1" applyBorder="1" applyAlignment="1">
      <alignment vertical="center"/>
    </xf>
    <xf numFmtId="176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7" fontId="0" fillId="0" borderId="87" xfId="0" applyNumberFormat="1" applyBorder="1" applyAlignment="1">
      <alignment vertical="center"/>
    </xf>
    <xf numFmtId="176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7" fontId="0" fillId="0" borderId="99" xfId="0" applyNumberFormat="1" applyBorder="1" applyAlignment="1">
      <alignment vertical="center"/>
    </xf>
    <xf numFmtId="177" fontId="0" fillId="0" borderId="100" xfId="0" applyNumberFormat="1" applyBorder="1" applyAlignment="1">
      <alignment vertical="center"/>
    </xf>
    <xf numFmtId="177" fontId="0" fillId="0" borderId="91" xfId="0" applyNumberFormat="1" applyBorder="1" applyAlignment="1">
      <alignment vertical="center"/>
    </xf>
    <xf numFmtId="177" fontId="0" fillId="0" borderId="101" xfId="0" applyNumberFormat="1" applyBorder="1" applyAlignment="1">
      <alignment vertical="center"/>
    </xf>
    <xf numFmtId="177" fontId="0" fillId="0" borderId="102" xfId="0" applyNumberFormat="1" applyBorder="1" applyAlignment="1">
      <alignment vertical="center"/>
    </xf>
    <xf numFmtId="177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7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7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7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7" fontId="0" fillId="0" borderId="17" xfId="0" applyNumberFormat="1" applyBorder="1" applyAlignment="1">
      <alignment vertical="center"/>
    </xf>
    <xf numFmtId="177" fontId="0" fillId="0" borderId="109" xfId="0" applyNumberFormat="1" applyBorder="1" applyAlignment="1">
      <alignment vertical="center"/>
    </xf>
    <xf numFmtId="177" fontId="0" fillId="0" borderId="108" xfId="0" applyNumberFormat="1" applyBorder="1" applyAlignment="1">
      <alignment vertical="center"/>
    </xf>
    <xf numFmtId="176" fontId="0" fillId="0" borderId="110" xfId="49" applyNumberFormat="1" applyFont="1" applyFill="1" applyBorder="1"/>
    <xf numFmtId="176" fontId="0" fillId="0" borderId="111" xfId="49" applyNumberFormat="1" applyFont="1" applyFill="1" applyBorder="1"/>
    <xf numFmtId="177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78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6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6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6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6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6" fontId="9" fillId="16" borderId="40" xfId="49" applyNumberFormat="1" applyFont="1" applyFill="1" applyBorder="1" applyAlignment="1">
      <alignment vertical="center"/>
    </xf>
    <xf numFmtId="176" fontId="9" fillId="0" borderId="38" xfId="49" applyNumberFormat="1" applyFont="1" applyFill="1" applyBorder="1" applyAlignment="1">
      <alignment vertical="center"/>
    </xf>
    <xf numFmtId="176" fontId="9" fillId="0" borderId="36" xfId="49" applyNumberFormat="1" applyFont="1" applyFill="1" applyBorder="1" applyAlignment="1">
      <alignment vertical="center"/>
    </xf>
    <xf numFmtId="176" fontId="9" fillId="0" borderId="40" xfId="49" applyNumberFormat="1" applyFont="1" applyFill="1" applyBorder="1" applyAlignment="1">
      <alignment vertical="center"/>
    </xf>
    <xf numFmtId="176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6" fontId="9" fillId="0" borderId="41" xfId="49" applyNumberFormat="1" applyFont="1" applyFill="1" applyBorder="1" applyAlignment="1">
      <alignment vertical="center"/>
    </xf>
    <xf numFmtId="176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7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7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7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7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7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6" fontId="13" fillId="0" borderId="38" xfId="49" applyNumberFormat="1" applyFont="1" applyFill="1" applyBorder="1" applyAlignment="1">
      <alignment vertical="center"/>
    </xf>
    <xf numFmtId="176" fontId="13" fillId="0" borderId="36" xfId="49" applyNumberFormat="1" applyFont="1" applyFill="1" applyBorder="1" applyAlignment="1">
      <alignment vertical="center"/>
    </xf>
    <xf numFmtId="176" fontId="13" fillId="0" borderId="40" xfId="49" applyNumberFormat="1" applyFont="1" applyFill="1" applyBorder="1" applyAlignment="1">
      <alignment vertical="center"/>
    </xf>
    <xf numFmtId="176" fontId="13" fillId="0" borderId="37" xfId="49" applyNumberFormat="1" applyFont="1" applyFill="1" applyBorder="1" applyAlignment="1">
      <alignment vertical="center"/>
    </xf>
    <xf numFmtId="176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6" fontId="13" fillId="16" borderId="38" xfId="49" applyNumberFormat="1" applyFont="1" applyFill="1" applyBorder="1" applyAlignment="1">
      <alignment vertical="center"/>
    </xf>
    <xf numFmtId="176" fontId="13" fillId="16" borderId="36" xfId="49" applyNumberFormat="1" applyFont="1" applyFill="1" applyBorder="1" applyAlignment="1">
      <alignment vertical="center"/>
    </xf>
    <xf numFmtId="176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6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6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6" fontId="9" fillId="0" borderId="33" xfId="49" applyNumberFormat="1" applyFont="1" applyFill="1" applyBorder="1" applyAlignment="1">
      <alignment vertical="center"/>
    </xf>
    <xf numFmtId="176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7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7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7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7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7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7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7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7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7" fontId="9" fillId="5" borderId="127" xfId="0" applyNumberFormat="1" applyFont="1" applyFill="1" applyBorder="1" applyAlignment="1">
      <alignment horizontal="center" vertical="center"/>
    </xf>
    <xf numFmtId="177" fontId="9" fillId="5" borderId="114" xfId="0" applyNumberFormat="1" applyFont="1" applyFill="1" applyBorder="1" applyAlignment="1">
      <alignment horizontal="center" vertical="center"/>
    </xf>
    <xf numFmtId="177" fontId="9" fillId="5" borderId="169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/>
    </xf>
    <xf numFmtId="177" fontId="9" fillId="5" borderId="128" xfId="0" applyNumberFormat="1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/>
    </xf>
    <xf numFmtId="177" fontId="9" fillId="5" borderId="170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/>
    </xf>
    <xf numFmtId="177" fontId="9" fillId="5" borderId="131" xfId="0" applyNumberFormat="1" applyFont="1" applyFill="1" applyBorder="1" applyAlignment="1">
      <alignment horizontal="center" vertical="center"/>
    </xf>
    <xf numFmtId="177" fontId="9" fillId="5" borderId="117" xfId="0" applyNumberFormat="1" applyFont="1" applyFill="1" applyBorder="1" applyAlignment="1">
      <alignment horizontal="center" vertical="center"/>
    </xf>
    <xf numFmtId="177" fontId="9" fillId="5" borderId="171" xfId="0" applyNumberFormat="1" applyFont="1" applyFill="1" applyBorder="1" applyAlignment="1">
      <alignment horizontal="center" vertical="center"/>
    </xf>
    <xf numFmtId="177" fontId="9" fillId="5" borderId="125" xfId="0" applyNumberFormat="1" applyFont="1" applyFill="1" applyBorder="1" applyAlignment="1">
      <alignment horizontal="center" vertical="center"/>
    </xf>
    <xf numFmtId="177" fontId="9" fillId="5" borderId="92" xfId="0" applyNumberFormat="1" applyFont="1" applyFill="1" applyBorder="1" applyAlignment="1">
      <alignment horizontal="center" vertical="center"/>
    </xf>
    <xf numFmtId="177" fontId="9" fillId="5" borderId="41" xfId="0" applyNumberFormat="1" applyFont="1" applyFill="1" applyBorder="1" applyAlignment="1">
      <alignment horizontal="center" vertical="center"/>
    </xf>
    <xf numFmtId="177" fontId="9" fillId="5" borderId="172" xfId="0" applyNumberFormat="1" applyFont="1" applyFill="1" applyBorder="1" applyAlignment="1">
      <alignment horizontal="center" vertical="center"/>
    </xf>
    <xf numFmtId="177" fontId="9" fillId="5" borderId="103" xfId="0" applyNumberFormat="1" applyFont="1" applyFill="1" applyBorder="1" applyAlignment="1">
      <alignment horizontal="center" vertical="center"/>
    </xf>
    <xf numFmtId="177" fontId="9" fillId="5" borderId="97" xfId="0" applyNumberFormat="1" applyFont="1" applyFill="1" applyBorder="1" applyAlignment="1">
      <alignment horizontal="center" vertical="center"/>
    </xf>
    <xf numFmtId="177" fontId="9" fillId="5" borderId="40" xfId="0" applyNumberFormat="1" applyFont="1" applyFill="1" applyBorder="1" applyAlignment="1">
      <alignment horizontal="center" vertical="center"/>
    </xf>
    <xf numFmtId="177" fontId="9" fillId="5" borderId="173" xfId="0" applyNumberFormat="1" applyFont="1" applyFill="1" applyBorder="1" applyAlignment="1">
      <alignment horizontal="center" vertical="center"/>
    </xf>
    <xf numFmtId="177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7" fontId="9" fillId="5" borderId="127" xfId="0" applyNumberFormat="1" applyFont="1" applyFill="1" applyBorder="1" applyAlignment="1">
      <alignment horizontal="center" vertical="center" wrapText="1"/>
    </xf>
    <xf numFmtId="177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7" fontId="9" fillId="5" borderId="128" xfId="0" applyNumberFormat="1" applyFont="1" applyFill="1" applyBorder="1" applyAlignment="1">
      <alignment horizontal="center" vertical="center" wrapText="1"/>
    </xf>
    <xf numFmtId="177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7" fontId="9" fillId="5" borderId="131" xfId="0" applyNumberFormat="1" applyFont="1" applyFill="1" applyBorder="1" applyAlignment="1">
      <alignment horizontal="center" vertical="center" wrapText="1"/>
    </xf>
    <xf numFmtId="177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7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7" fontId="9" fillId="5" borderId="62" xfId="0" applyNumberFormat="1" applyFont="1" applyFill="1" applyBorder="1" applyAlignment="1">
      <alignment horizontal="center" vertical="center" wrapText="1"/>
    </xf>
    <xf numFmtId="177" fontId="9" fillId="5" borderId="113" xfId="0" applyNumberFormat="1" applyFont="1" applyFill="1" applyBorder="1" applyAlignment="1">
      <alignment horizontal="center" vertical="center" wrapText="1"/>
    </xf>
    <xf numFmtId="177" fontId="9" fillId="12" borderId="119" xfId="0" applyNumberFormat="1" applyFont="1" applyFill="1" applyBorder="1" applyAlignment="1">
      <alignment horizontal="center" vertical="center"/>
    </xf>
    <xf numFmtId="177" fontId="9" fillId="12" borderId="121" xfId="0" applyNumberFormat="1" applyFont="1" applyFill="1" applyBorder="1" applyAlignment="1">
      <alignment horizontal="center" vertical="center"/>
    </xf>
    <xf numFmtId="177" fontId="9" fillId="12" borderId="125" xfId="0" applyNumberFormat="1" applyFont="1" applyFill="1" applyBorder="1" applyAlignment="1">
      <alignment horizontal="center" vertical="center"/>
    </xf>
    <xf numFmtId="177" fontId="9" fillId="5" borderId="119" xfId="0" applyNumberFormat="1" applyFont="1" applyFill="1" applyBorder="1" applyAlignment="1">
      <alignment horizontal="center" vertical="center" wrapText="1"/>
    </xf>
    <xf numFmtId="177" fontId="9" fillId="5" borderId="125" xfId="0" applyNumberFormat="1" applyFont="1" applyFill="1" applyBorder="1" applyAlignment="1">
      <alignment horizontal="center" vertical="center" wrapText="1"/>
    </xf>
    <xf numFmtId="177" fontId="9" fillId="12" borderId="104" xfId="0" applyNumberFormat="1" applyFont="1" applyFill="1" applyBorder="1" applyAlignment="1">
      <alignment horizontal="center" vertical="center"/>
    </xf>
    <xf numFmtId="177" fontId="9" fillId="5" borderId="121" xfId="0" applyNumberFormat="1" applyFont="1" applyFill="1" applyBorder="1" applyAlignment="1">
      <alignment horizontal="center" vertical="center" wrapText="1"/>
    </xf>
    <xf numFmtId="177" fontId="9" fillId="12" borderId="113" xfId="0" applyNumberFormat="1" applyFont="1" applyFill="1" applyBorder="1" applyAlignment="1">
      <alignment horizontal="center" vertical="center"/>
    </xf>
    <xf numFmtId="177" fontId="9" fillId="12" borderId="83" xfId="0" applyNumberFormat="1" applyFont="1" applyFill="1" applyBorder="1" applyAlignment="1">
      <alignment horizontal="center" vertical="center"/>
    </xf>
    <xf numFmtId="177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O24" activePane="bottomRight" state="frozen"/>
      <selection/>
      <selection pane="topRight"/>
      <selection pane="bottomLeft"/>
      <selection pane="bottomRight" activeCell="BR36" sqref="BR36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hidden="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3</v>
      </c>
      <c r="AZ4" s="1032">
        <v>1</v>
      </c>
      <c r="BA4" s="990"/>
      <c r="BB4" s="1031"/>
      <c r="BC4" s="1032"/>
      <c r="BD4" s="1032"/>
      <c r="BE4" s="1032">
        <v>0.05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0.19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147.368421052632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>
        <v>1</v>
      </c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0.12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758.333333333333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/>
      <c r="AN8" s="964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0.13</v>
      </c>
      <c r="BE8" s="773">
        <v>0.02</v>
      </c>
      <c r="BF8" s="773">
        <v>0.17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5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5</v>
      </c>
      <c r="BX8" s="1061">
        <f t="shared" si="5"/>
        <v>5</v>
      </c>
      <c r="BY8" s="995"/>
      <c r="BZ8" s="832">
        <f t="shared" si="8"/>
        <v>840</v>
      </c>
      <c r="CA8" s="833">
        <f t="shared" si="6"/>
        <v>840</v>
      </c>
      <c r="CB8" s="833">
        <f t="shared" si="6"/>
        <v>53.8461538461538</v>
      </c>
      <c r="CC8" s="833">
        <f t="shared" si="6"/>
        <v>1750</v>
      </c>
      <c r="CD8" s="833">
        <f t="shared" si="6"/>
        <v>205.882352941176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>
        <f t="shared" si="8"/>
        <v>2800</v>
      </c>
      <c r="CA10" s="837">
        <f t="shared" si="6"/>
        <v>233.333333333333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>
        <v>1</v>
      </c>
      <c r="AE11" s="704"/>
      <c r="AF11" s="704"/>
      <c r="AG11" s="704"/>
      <c r="AH11" s="704"/>
      <c r="AI11" s="1001"/>
      <c r="AJ11" s="703">
        <v>5</v>
      </c>
      <c r="AK11" s="704">
        <v>8</v>
      </c>
      <c r="AL11" s="704">
        <v>6</v>
      </c>
      <c r="AM11" s="704">
        <v>3</v>
      </c>
      <c r="AN11" s="704">
        <v>2</v>
      </c>
      <c r="AO11" s="1001">
        <v>1</v>
      </c>
      <c r="AP11" s="1031">
        <v>7</v>
      </c>
      <c r="AQ11" s="1032">
        <v>10</v>
      </c>
      <c r="AR11" s="1032">
        <v>12</v>
      </c>
      <c r="AS11" s="1032">
        <v>10</v>
      </c>
      <c r="AT11" s="1032">
        <v>3</v>
      </c>
      <c r="AU11" s="1035">
        <v>3</v>
      </c>
      <c r="AV11" s="1031">
        <v>12</v>
      </c>
      <c r="AW11" s="1032">
        <v>22</v>
      </c>
      <c r="AX11" s="1032">
        <v>16</v>
      </c>
      <c r="AY11" s="1032">
        <v>17</v>
      </c>
      <c r="AZ11" s="1032">
        <v>3</v>
      </c>
      <c r="BA11" s="1035">
        <v>6</v>
      </c>
      <c r="BB11" s="1031">
        <v>0.93</v>
      </c>
      <c r="BC11" s="1032">
        <v>1.25</v>
      </c>
      <c r="BD11" s="1032">
        <v>1.09</v>
      </c>
      <c r="BE11" s="1032">
        <v>0.82</v>
      </c>
      <c r="BF11" s="1032">
        <v>0.29</v>
      </c>
      <c r="BG11" s="1035">
        <v>0.27</v>
      </c>
      <c r="BH11" s="1049">
        <f t="shared" si="0"/>
        <v>4</v>
      </c>
      <c r="BI11" s="799">
        <f t="shared" si="1"/>
        <v>10</v>
      </c>
      <c r="BJ11" s="799">
        <f t="shared" si="2"/>
        <v>6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>
        <v>5</v>
      </c>
      <c r="BO11" s="1014">
        <v>5</v>
      </c>
      <c r="BP11" s="1014">
        <v>5</v>
      </c>
      <c r="BQ11" s="1014"/>
      <c r="BR11" s="1014"/>
      <c r="BS11" s="1002"/>
      <c r="BT11" s="798">
        <f t="shared" si="7"/>
        <v>9</v>
      </c>
      <c r="BU11" s="814">
        <f t="shared" si="5"/>
        <v>15</v>
      </c>
      <c r="BV11" s="814">
        <f t="shared" si="5"/>
        <v>11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67.741935483871</v>
      </c>
      <c r="CA11" s="1060">
        <f t="shared" si="6"/>
        <v>84</v>
      </c>
      <c r="CB11" s="1060">
        <f t="shared" si="6"/>
        <v>70.6422018348624</v>
      </c>
      <c r="CC11" s="1060">
        <f t="shared" si="6"/>
        <v>170.731707317073</v>
      </c>
      <c r="CD11" s="1060">
        <f t="shared" si="6"/>
        <v>217.241379310345</v>
      </c>
      <c r="CE11" s="1079">
        <f t="shared" si="6"/>
        <v>155.555555555556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1</v>
      </c>
      <c r="M12" s="967">
        <v>6</v>
      </c>
      <c r="N12" s="967">
        <v>7</v>
      </c>
      <c r="O12" s="967">
        <v>4</v>
      </c>
      <c r="P12" s="967">
        <v>2</v>
      </c>
      <c r="Q12" s="1003">
        <v>4</v>
      </c>
      <c r="R12" s="1004"/>
      <c r="S12" s="1005">
        <v>8</v>
      </c>
      <c r="T12" s="1005">
        <v>29</v>
      </c>
      <c r="U12" s="1005"/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1</v>
      </c>
      <c r="AE12" s="967"/>
      <c r="AF12" s="967"/>
      <c r="AG12" s="967"/>
      <c r="AH12" s="967"/>
      <c r="AI12" s="1003"/>
      <c r="AJ12" s="577">
        <v>9</v>
      </c>
      <c r="AK12" s="967">
        <v>7</v>
      </c>
      <c r="AL12" s="967">
        <v>5</v>
      </c>
      <c r="AM12" s="967">
        <v>5</v>
      </c>
      <c r="AN12" s="967"/>
      <c r="AO12" s="1003"/>
      <c r="AP12" s="1036">
        <v>14</v>
      </c>
      <c r="AQ12" s="1037">
        <v>12</v>
      </c>
      <c r="AR12" s="1037">
        <v>11</v>
      </c>
      <c r="AS12" s="1037">
        <v>6</v>
      </c>
      <c r="AT12" s="1037">
        <v>3</v>
      </c>
      <c r="AU12" s="1038">
        <v>3</v>
      </c>
      <c r="AV12" s="1036">
        <v>21</v>
      </c>
      <c r="AW12" s="1037">
        <v>27</v>
      </c>
      <c r="AX12" s="1037">
        <v>22</v>
      </c>
      <c r="AY12" s="1037">
        <v>10</v>
      </c>
      <c r="AZ12" s="1037">
        <v>5</v>
      </c>
      <c r="BA12" s="1038">
        <v>4</v>
      </c>
      <c r="BB12" s="1036">
        <v>1.6</v>
      </c>
      <c r="BC12" s="1037">
        <v>1.33</v>
      </c>
      <c r="BD12" s="1037">
        <v>1.08</v>
      </c>
      <c r="BE12" s="1037">
        <v>0.72</v>
      </c>
      <c r="BF12" s="1037">
        <v>0.18</v>
      </c>
      <c r="BG12" s="1038">
        <v>0.17</v>
      </c>
      <c r="BH12" s="802">
        <f t="shared" si="0"/>
        <v>1</v>
      </c>
      <c r="BI12" s="803">
        <f t="shared" si="1"/>
        <v>14</v>
      </c>
      <c r="BJ12" s="803">
        <f t="shared" si="2"/>
        <v>36</v>
      </c>
      <c r="BK12" s="803">
        <f t="shared" si="3"/>
        <v>4</v>
      </c>
      <c r="BL12" s="803">
        <f t="shared" si="4"/>
        <v>2</v>
      </c>
      <c r="BM12" s="1056">
        <f>IF($A$1="补货",Q12+W12+AC12,Q12)</f>
        <v>10</v>
      </c>
      <c r="BN12" s="1019">
        <v>10</v>
      </c>
      <c r="BO12" s="1020">
        <v>10</v>
      </c>
      <c r="BP12" s="1020"/>
      <c r="BQ12" s="1020">
        <v>5</v>
      </c>
      <c r="BR12" s="1020">
        <v>5</v>
      </c>
      <c r="BS12" s="1006"/>
      <c r="BT12" s="817">
        <f t="shared" si="7"/>
        <v>11</v>
      </c>
      <c r="BU12" s="818">
        <f t="shared" si="5"/>
        <v>24</v>
      </c>
      <c r="BV12" s="818">
        <f t="shared" si="5"/>
        <v>36</v>
      </c>
      <c r="BW12" s="818">
        <f t="shared" si="5"/>
        <v>9</v>
      </c>
      <c r="BX12" s="818">
        <f t="shared" si="5"/>
        <v>7</v>
      </c>
      <c r="BY12" s="1067">
        <f t="shared" si="5"/>
        <v>10</v>
      </c>
      <c r="BZ12" s="1068">
        <f t="shared" si="8"/>
        <v>48.125</v>
      </c>
      <c r="CA12" s="1069">
        <f t="shared" si="6"/>
        <v>126.315789473684</v>
      </c>
      <c r="CB12" s="1069">
        <f t="shared" si="6"/>
        <v>233.333333333333</v>
      </c>
      <c r="CC12" s="1069">
        <f t="shared" si="6"/>
        <v>87.5</v>
      </c>
      <c r="CD12" s="1069">
        <f t="shared" si="6"/>
        <v>272.222222222222</v>
      </c>
      <c r="CE12" s="1080">
        <f t="shared" si="6"/>
        <v>411.764705882353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10</v>
      </c>
      <c r="M13" s="704">
        <v>9</v>
      </c>
      <c r="N13" s="704">
        <v>7</v>
      </c>
      <c r="O13" s="704">
        <v>3</v>
      </c>
      <c r="P13" s="704">
        <v>4</v>
      </c>
      <c r="Q13" s="987"/>
      <c r="R13" s="988"/>
      <c r="S13" s="989">
        <v>14</v>
      </c>
      <c r="T13" s="989">
        <v>10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3</v>
      </c>
      <c r="AE13" s="704">
        <v>2</v>
      </c>
      <c r="AF13" s="704"/>
      <c r="AG13" s="704"/>
      <c r="AH13" s="704"/>
      <c r="AI13" s="987"/>
      <c r="AJ13" s="703">
        <v>22</v>
      </c>
      <c r="AK13" s="704">
        <v>10</v>
      </c>
      <c r="AL13" s="704">
        <v>8</v>
      </c>
      <c r="AM13" s="1028">
        <v>5</v>
      </c>
      <c r="AN13" s="1028">
        <v>3</v>
      </c>
      <c r="AO13" s="987"/>
      <c r="AP13" s="1031">
        <v>37</v>
      </c>
      <c r="AQ13" s="1032">
        <v>19</v>
      </c>
      <c r="AR13" s="1032">
        <v>13</v>
      </c>
      <c r="AS13" s="1039">
        <v>7</v>
      </c>
      <c r="AT13" s="1039">
        <v>4</v>
      </c>
      <c r="AU13" s="990"/>
      <c r="AV13" s="1031">
        <v>52</v>
      </c>
      <c r="AW13" s="1032">
        <v>33</v>
      </c>
      <c r="AX13" s="1032">
        <v>16</v>
      </c>
      <c r="AY13" s="1039">
        <v>7</v>
      </c>
      <c r="AZ13" s="1039">
        <v>4</v>
      </c>
      <c r="BA13" s="990"/>
      <c r="BB13" s="1031">
        <v>4.09</v>
      </c>
      <c r="BC13" s="1032">
        <v>2.18</v>
      </c>
      <c r="BD13" s="1032">
        <v>1.26</v>
      </c>
      <c r="BE13" s="1032">
        <v>0.7</v>
      </c>
      <c r="BF13" s="1032">
        <v>0.41</v>
      </c>
      <c r="BG13" s="990"/>
      <c r="BH13" s="1049">
        <f t="shared" si="0"/>
        <v>10</v>
      </c>
      <c r="BI13" s="799">
        <f t="shared" si="1"/>
        <v>23</v>
      </c>
      <c r="BJ13" s="799">
        <f t="shared" si="2"/>
        <v>17</v>
      </c>
      <c r="BK13" s="799">
        <f t="shared" si="3"/>
        <v>3</v>
      </c>
      <c r="BL13" s="799">
        <f t="shared" si="4"/>
        <v>12</v>
      </c>
      <c r="BM13" s="990"/>
      <c r="BN13" s="1013">
        <v>20</v>
      </c>
      <c r="BO13" s="1014"/>
      <c r="BP13" s="1014"/>
      <c r="BQ13" s="1014">
        <v>10</v>
      </c>
      <c r="BR13" s="1014"/>
      <c r="BS13" s="990"/>
      <c r="BT13" s="798">
        <f t="shared" si="7"/>
        <v>30</v>
      </c>
      <c r="BU13" s="814">
        <f t="shared" si="5"/>
        <v>23</v>
      </c>
      <c r="BV13" s="814">
        <f t="shared" si="5"/>
        <v>17</v>
      </c>
      <c r="BW13" s="814">
        <f t="shared" ref="BW13:BW15" si="9">BK13+BQ13</f>
        <v>13</v>
      </c>
      <c r="BX13" s="814">
        <f t="shared" ref="BX13:BX15" si="10">BL13+BR13</f>
        <v>12</v>
      </c>
      <c r="BY13" s="990"/>
      <c r="BZ13" s="1059">
        <f t="shared" si="8"/>
        <v>51.3447432762836</v>
      </c>
      <c r="CA13" s="1060">
        <f t="shared" si="6"/>
        <v>73.8532110091743</v>
      </c>
      <c r="CB13" s="1060">
        <f t="shared" si="6"/>
        <v>94.4444444444444</v>
      </c>
      <c r="CC13" s="1060">
        <f t="shared" ref="CC13:CC15" si="11">IF(BE13&lt;&gt;0,BW13/BE13*7,"-")</f>
        <v>130</v>
      </c>
      <c r="CD13" s="1060">
        <f t="shared" ref="CD13:CD15" si="12">IF(BF13&lt;&gt;0,BX13/BF13*7,"-")</f>
        <v>204.878048780488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9</v>
      </c>
      <c r="M14" s="964">
        <v>4</v>
      </c>
      <c r="N14" s="964">
        <v>5</v>
      </c>
      <c r="O14" s="964">
        <v>5</v>
      </c>
      <c r="P14" s="964">
        <v>2</v>
      </c>
      <c r="Q14" s="991"/>
      <c r="R14" s="1000">
        <v>20</v>
      </c>
      <c r="S14" s="993">
        <v>19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>
        <v>1</v>
      </c>
      <c r="AE14" s="964">
        <v>2</v>
      </c>
      <c r="AF14" s="964"/>
      <c r="AG14" s="964"/>
      <c r="AH14" s="964"/>
      <c r="AI14" s="991"/>
      <c r="AJ14" s="566">
        <v>14</v>
      </c>
      <c r="AK14" s="964">
        <v>4</v>
      </c>
      <c r="AL14" s="964">
        <v>4</v>
      </c>
      <c r="AM14" s="1029">
        <v>3</v>
      </c>
      <c r="AN14" s="1029"/>
      <c r="AO14" s="991"/>
      <c r="AP14" s="568">
        <v>22</v>
      </c>
      <c r="AQ14" s="773">
        <v>14</v>
      </c>
      <c r="AR14" s="773">
        <v>4</v>
      </c>
      <c r="AS14" s="1040">
        <v>4</v>
      </c>
      <c r="AT14" s="1040">
        <v>1</v>
      </c>
      <c r="AU14" s="995"/>
      <c r="AV14" s="568">
        <v>41</v>
      </c>
      <c r="AW14" s="773">
        <v>26</v>
      </c>
      <c r="AX14" s="773">
        <v>6</v>
      </c>
      <c r="AY14" s="1040">
        <v>7</v>
      </c>
      <c r="AZ14" s="1040">
        <v>1</v>
      </c>
      <c r="BA14" s="995"/>
      <c r="BB14" s="568">
        <v>2.54</v>
      </c>
      <c r="BC14" s="773">
        <v>1.82</v>
      </c>
      <c r="BD14" s="773">
        <v>0.51</v>
      </c>
      <c r="BE14" s="773">
        <v>0.46</v>
      </c>
      <c r="BF14" s="773">
        <v>0.05</v>
      </c>
      <c r="BG14" s="995"/>
      <c r="BH14" s="586">
        <f t="shared" si="0"/>
        <v>29</v>
      </c>
      <c r="BI14" s="1046">
        <f t="shared" si="1"/>
        <v>23</v>
      </c>
      <c r="BJ14" s="1046">
        <f t="shared" si="2"/>
        <v>10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29</v>
      </c>
      <c r="BU14" s="1061">
        <f t="shared" si="5"/>
        <v>23</v>
      </c>
      <c r="BV14" s="1061">
        <f t="shared" si="5"/>
        <v>10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79.9212598425197</v>
      </c>
      <c r="CA14" s="833">
        <f t="shared" si="6"/>
        <v>88.4615384615385</v>
      </c>
      <c r="CB14" s="833">
        <f t="shared" si="6"/>
        <v>137.254901960784</v>
      </c>
      <c r="CC14" s="833">
        <f t="shared" si="11"/>
        <v>197.826086956522</v>
      </c>
      <c r="CD14" s="833">
        <f t="shared" si="12"/>
        <v>2100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12</v>
      </c>
      <c r="M15" s="967">
        <v>10</v>
      </c>
      <c r="N15" s="967">
        <v>9</v>
      </c>
      <c r="O15" s="967">
        <v>5</v>
      </c>
      <c r="P15" s="967">
        <v>2</v>
      </c>
      <c r="Q15" s="996"/>
      <c r="R15" s="997">
        <v>85</v>
      </c>
      <c r="S15" s="998">
        <v>90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3</v>
      </c>
      <c r="AE15" s="967"/>
      <c r="AF15" s="967"/>
      <c r="AG15" s="967"/>
      <c r="AH15" s="967"/>
      <c r="AI15" s="996"/>
      <c r="AJ15" s="577">
        <v>12</v>
      </c>
      <c r="AK15" s="967"/>
      <c r="AL15" s="967">
        <v>6</v>
      </c>
      <c r="AM15" s="1030">
        <v>1</v>
      </c>
      <c r="AN15" s="1030"/>
      <c r="AO15" s="996"/>
      <c r="AP15" s="579">
        <v>38</v>
      </c>
      <c r="AQ15" s="778">
        <v>14</v>
      </c>
      <c r="AR15" s="778">
        <v>20</v>
      </c>
      <c r="AS15" s="1041">
        <v>4</v>
      </c>
      <c r="AT15" s="1041"/>
      <c r="AU15" s="999"/>
      <c r="AV15" s="579">
        <v>82</v>
      </c>
      <c r="AW15" s="778">
        <v>59</v>
      </c>
      <c r="AX15" s="778">
        <v>36</v>
      </c>
      <c r="AY15" s="1041">
        <v>6</v>
      </c>
      <c r="AZ15" s="1041">
        <v>1</v>
      </c>
      <c r="BA15" s="999"/>
      <c r="BB15" s="579">
        <v>3.9</v>
      </c>
      <c r="BC15" s="778">
        <v>1.41</v>
      </c>
      <c r="BD15" s="778">
        <v>1.68</v>
      </c>
      <c r="BE15" s="778">
        <v>0.3</v>
      </c>
      <c r="BF15" s="778">
        <v>0.02</v>
      </c>
      <c r="BG15" s="999"/>
      <c r="BH15" s="598">
        <f t="shared" si="0"/>
        <v>97</v>
      </c>
      <c r="BI15" s="1048">
        <f t="shared" si="1"/>
        <v>100</v>
      </c>
      <c r="BJ15" s="1048">
        <f t="shared" si="2"/>
        <v>22</v>
      </c>
      <c r="BK15" s="1048">
        <f t="shared" si="3"/>
        <v>5</v>
      </c>
      <c r="BL15" s="1048">
        <f t="shared" si="4"/>
        <v>19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97</v>
      </c>
      <c r="BU15" s="1065">
        <f t="shared" si="5"/>
        <v>100</v>
      </c>
      <c r="BV15" s="1065">
        <f t="shared" si="5"/>
        <v>22</v>
      </c>
      <c r="BW15" s="1065">
        <f t="shared" si="9"/>
        <v>5</v>
      </c>
      <c r="BX15" s="1065">
        <f t="shared" si="10"/>
        <v>19</v>
      </c>
      <c r="BY15" s="999"/>
      <c r="BZ15" s="836">
        <f t="shared" si="8"/>
        <v>174.102564102564</v>
      </c>
      <c r="CA15" s="837">
        <f t="shared" si="6"/>
        <v>496.45390070922</v>
      </c>
      <c r="CB15" s="837">
        <f t="shared" si="6"/>
        <v>91.6666666666667</v>
      </c>
      <c r="CC15" s="837">
        <f t="shared" si="11"/>
        <v>116.666666666667</v>
      </c>
      <c r="CD15" s="837">
        <f t="shared" si="12"/>
        <v>6650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/>
      <c r="AL16" s="704"/>
      <c r="AM16" s="704">
        <v>1</v>
      </c>
      <c r="AN16" s="704"/>
      <c r="AO16" s="987"/>
      <c r="AP16" s="1031">
        <v>1</v>
      </c>
      <c r="AQ16" s="1032">
        <v>1</v>
      </c>
      <c r="AR16" s="1032">
        <v>4</v>
      </c>
      <c r="AS16" s="1032">
        <v>1</v>
      </c>
      <c r="AT16" s="1032"/>
      <c r="AU16" s="990"/>
      <c r="AV16" s="1031">
        <v>2</v>
      </c>
      <c r="AW16" s="1032">
        <v>6</v>
      </c>
      <c r="AX16" s="1032">
        <v>4</v>
      </c>
      <c r="AY16" s="1032">
        <v>1</v>
      </c>
      <c r="AZ16" s="1032"/>
      <c r="BA16" s="990"/>
      <c r="BB16" s="1031">
        <v>0.14</v>
      </c>
      <c r="BC16" s="1032">
        <v>0.13</v>
      </c>
      <c r="BD16" s="1032">
        <v>0.2</v>
      </c>
      <c r="BE16" s="1032">
        <v>0.12</v>
      </c>
      <c r="BF16" s="1032"/>
      <c r="BG16" s="990"/>
      <c r="BH16" s="798">
        <f t="shared" si="0"/>
        <v>22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22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1100</v>
      </c>
      <c r="CA16" s="1060">
        <f t="shared" si="6"/>
        <v>1023.07692307692</v>
      </c>
      <c r="CB16" s="1060">
        <f t="shared" si="6"/>
        <v>280</v>
      </c>
      <c r="CC16" s="1060">
        <f t="shared" si="6"/>
        <v>933.333333333333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8</v>
      </c>
      <c r="N17" s="964">
        <v>3</v>
      </c>
      <c r="O17" s="964">
        <v>2</v>
      </c>
      <c r="P17" s="964">
        <v>9</v>
      </c>
      <c r="Q17" s="991"/>
      <c r="R17" s="1000">
        <v>14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/>
      <c r="AF17" s="964"/>
      <c r="AG17" s="964"/>
      <c r="AH17" s="964">
        <v>1</v>
      </c>
      <c r="AI17" s="991"/>
      <c r="AJ17" s="566">
        <v>3</v>
      </c>
      <c r="AK17" s="964">
        <v>9</v>
      </c>
      <c r="AL17" s="964">
        <v>3</v>
      </c>
      <c r="AM17" s="964">
        <v>1</v>
      </c>
      <c r="AN17" s="964">
        <v>1</v>
      </c>
      <c r="AO17" s="991"/>
      <c r="AP17" s="568">
        <v>8</v>
      </c>
      <c r="AQ17" s="773">
        <v>13</v>
      </c>
      <c r="AR17" s="773">
        <v>4</v>
      </c>
      <c r="AS17" s="773">
        <v>4</v>
      </c>
      <c r="AT17" s="773">
        <v>1</v>
      </c>
      <c r="AU17" s="995"/>
      <c r="AV17" s="568">
        <v>10</v>
      </c>
      <c r="AW17" s="773">
        <v>23</v>
      </c>
      <c r="AX17" s="773">
        <v>8</v>
      </c>
      <c r="AY17" s="773">
        <v>4</v>
      </c>
      <c r="AZ17" s="773">
        <v>1</v>
      </c>
      <c r="BA17" s="995"/>
      <c r="BB17" s="568">
        <v>0.65</v>
      </c>
      <c r="BC17" s="773">
        <v>1.44</v>
      </c>
      <c r="BD17" s="773">
        <v>0.47</v>
      </c>
      <c r="BE17" s="773">
        <v>0.27</v>
      </c>
      <c r="BF17" s="773">
        <v>0.27</v>
      </c>
      <c r="BG17" s="995"/>
      <c r="BH17" s="586">
        <f t="shared" si="0"/>
        <v>21</v>
      </c>
      <c r="BI17" s="1046">
        <f t="shared" si="1"/>
        <v>32</v>
      </c>
      <c r="BJ17" s="1046">
        <f t="shared" si="2"/>
        <v>19</v>
      </c>
      <c r="BK17" s="1046">
        <f t="shared" si="3"/>
        <v>22</v>
      </c>
      <c r="BL17" s="1046">
        <f t="shared" si="4"/>
        <v>14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32</v>
      </c>
      <c r="BV17" s="1061">
        <f t="shared" si="5"/>
        <v>19</v>
      </c>
      <c r="BW17" s="1061">
        <f t="shared" si="5"/>
        <v>22</v>
      </c>
      <c r="BX17" s="1061">
        <f t="shared" si="5"/>
        <v>14</v>
      </c>
      <c r="BY17" s="995"/>
      <c r="BZ17" s="832">
        <f t="shared" si="8"/>
        <v>226.153846153846</v>
      </c>
      <c r="CA17" s="833">
        <f t="shared" si="6"/>
        <v>155.555555555556</v>
      </c>
      <c r="CB17" s="833">
        <f t="shared" si="6"/>
        <v>282.978723404255</v>
      </c>
      <c r="CC17" s="833">
        <f t="shared" si="6"/>
        <v>570.37037037037</v>
      </c>
      <c r="CD17" s="833">
        <f t="shared" si="6"/>
        <v>362.962962962963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5</v>
      </c>
      <c r="M18" s="973">
        <v>5</v>
      </c>
      <c r="N18" s="973">
        <v>5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/>
      <c r="AH18" s="973"/>
      <c r="AI18" s="1007"/>
      <c r="AJ18" s="569">
        <v>2</v>
      </c>
      <c r="AK18" s="973">
        <v>1</v>
      </c>
      <c r="AL18" s="973"/>
      <c r="AM18" s="973">
        <v>3</v>
      </c>
      <c r="AN18" s="973"/>
      <c r="AO18" s="1007"/>
      <c r="AP18" s="571">
        <v>2</v>
      </c>
      <c r="AQ18" s="788">
        <v>2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6</v>
      </c>
      <c r="AZ18" s="788"/>
      <c r="BA18" s="1010"/>
      <c r="BB18" s="571">
        <v>0.26</v>
      </c>
      <c r="BC18" s="788">
        <v>0.19</v>
      </c>
      <c r="BD18" s="788"/>
      <c r="BE18" s="788">
        <v>0.48</v>
      </c>
      <c r="BF18" s="788"/>
      <c r="BG18" s="1010"/>
      <c r="BH18" s="589">
        <f t="shared" si="0"/>
        <v>25</v>
      </c>
      <c r="BI18" s="1050">
        <f t="shared" si="1"/>
        <v>25</v>
      </c>
      <c r="BJ18" s="1050">
        <f t="shared" si="2"/>
        <v>20</v>
      </c>
      <c r="BK18" s="1050">
        <f t="shared" si="3"/>
        <v>16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25</v>
      </c>
      <c r="BU18" s="1070">
        <f t="shared" si="5"/>
        <v>25</v>
      </c>
      <c r="BV18" s="1070">
        <f t="shared" si="5"/>
        <v>20</v>
      </c>
      <c r="BW18" s="1070">
        <f t="shared" si="5"/>
        <v>16</v>
      </c>
      <c r="BX18" s="1070">
        <f t="shared" si="5"/>
        <v>23</v>
      </c>
      <c r="BY18" s="1010"/>
      <c r="BZ18" s="844">
        <f t="shared" si="8"/>
        <v>673.076923076923</v>
      </c>
      <c r="CA18" s="845">
        <f t="shared" si="6"/>
        <v>921.052631578947</v>
      </c>
      <c r="CB18" s="845" t="str">
        <f t="shared" si="6"/>
        <v>-</v>
      </c>
      <c r="CC18" s="845">
        <f t="shared" si="6"/>
        <v>233.333333333333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>
        <v>1</v>
      </c>
      <c r="AK20" s="964"/>
      <c r="AL20" s="964">
        <v>1</v>
      </c>
      <c r="AM20" s="964"/>
      <c r="AN20" s="964"/>
      <c r="AO20" s="991"/>
      <c r="AP20" s="1033">
        <v>3</v>
      </c>
      <c r="AQ20" s="1042"/>
      <c r="AR20" s="1042">
        <v>2</v>
      </c>
      <c r="AS20" s="1042">
        <v>1</v>
      </c>
      <c r="AT20" s="1042"/>
      <c r="AU20" s="995"/>
      <c r="AV20" s="1033">
        <v>4</v>
      </c>
      <c r="AW20" s="1042">
        <v>2</v>
      </c>
      <c r="AX20" s="1042">
        <v>4</v>
      </c>
      <c r="AY20" s="1042">
        <v>3</v>
      </c>
      <c r="AZ20" s="1042"/>
      <c r="BA20" s="995"/>
      <c r="BB20" s="1033">
        <v>0.24</v>
      </c>
      <c r="BC20" s="1042">
        <v>0.03</v>
      </c>
      <c r="BD20" s="1042">
        <v>0.2</v>
      </c>
      <c r="BE20" s="1042">
        <v>0.08</v>
      </c>
      <c r="BF20" s="1042"/>
      <c r="BG20" s="995"/>
      <c r="BH20" s="800">
        <f t="shared" si="0"/>
        <v>10</v>
      </c>
      <c r="BI20" s="801">
        <f t="shared" si="1"/>
        <v>14</v>
      </c>
      <c r="BJ20" s="801">
        <f t="shared" si="2"/>
        <v>7</v>
      </c>
      <c r="BK20" s="801">
        <f t="shared" si="3"/>
        <v>4</v>
      </c>
      <c r="BL20" s="801">
        <f t="shared" si="4"/>
        <v>15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7</v>
      </c>
      <c r="BW20" s="816">
        <f t="shared" si="7"/>
        <v>4</v>
      </c>
      <c r="BX20" s="816">
        <f t="shared" si="7"/>
        <v>15</v>
      </c>
      <c r="BY20" s="995"/>
      <c r="BZ20" s="1063">
        <f t="shared" si="8"/>
        <v>291.666666666667</v>
      </c>
      <c r="CA20" s="1071">
        <f t="shared" si="8"/>
        <v>3266.66666666667</v>
      </c>
      <c r="CB20" s="1071">
        <f t="shared" si="8"/>
        <v>245</v>
      </c>
      <c r="CC20" s="1071">
        <f t="shared" si="8"/>
        <v>350</v>
      </c>
      <c r="CD20" s="1071" t="str">
        <f t="shared" si="8"/>
        <v>-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2</v>
      </c>
      <c r="AL21" s="967"/>
      <c r="AM21" s="967"/>
      <c r="AN21" s="967">
        <v>2</v>
      </c>
      <c r="AO21" s="996"/>
      <c r="AP21" s="1036"/>
      <c r="AQ21" s="1037">
        <v>4</v>
      </c>
      <c r="AR21" s="1037">
        <v>1</v>
      </c>
      <c r="AS21" s="1037">
        <v>1</v>
      </c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0.36</v>
      </c>
      <c r="BD21" s="1037">
        <v>0.08</v>
      </c>
      <c r="BE21" s="1037">
        <v>0.08</v>
      </c>
      <c r="BF21" s="1037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>
        <v>10</v>
      </c>
      <c r="BP21" s="1020"/>
      <c r="BQ21" s="1020"/>
      <c r="BR21" s="1020"/>
      <c r="BS21" s="999"/>
      <c r="BT21" s="817">
        <f t="shared" si="7"/>
        <v>5</v>
      </c>
      <c r="BU21" s="818">
        <f t="shared" si="7"/>
        <v>12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233.333333333333</v>
      </c>
      <c r="CB21" s="1069">
        <f t="shared" si="8"/>
        <v>1137.5</v>
      </c>
      <c r="CC21" s="1069">
        <f t="shared" si="8"/>
        <v>1225</v>
      </c>
      <c r="CD21" s="1069">
        <f t="shared" si="8"/>
        <v>193.103448275862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/>
      <c r="AH22" s="704"/>
      <c r="AI22" s="987"/>
      <c r="AJ22" s="703">
        <v>2</v>
      </c>
      <c r="AK22" s="704">
        <v>1</v>
      </c>
      <c r="AL22" s="704">
        <v>1</v>
      </c>
      <c r="AM22" s="704">
        <v>1</v>
      </c>
      <c r="AN22" s="704">
        <v>5</v>
      </c>
      <c r="AO22" s="987"/>
      <c r="AP22" s="1031">
        <v>2</v>
      </c>
      <c r="AQ22" s="1032">
        <v>2</v>
      </c>
      <c r="AR22" s="1032">
        <v>3</v>
      </c>
      <c r="AS22" s="1032">
        <v>1</v>
      </c>
      <c r="AT22" s="1032">
        <v>5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6</v>
      </c>
      <c r="BA22" s="990"/>
      <c r="BB22" s="1031">
        <v>0.26</v>
      </c>
      <c r="BC22" s="1032">
        <v>0.19</v>
      </c>
      <c r="BD22" s="1032">
        <v>0.25</v>
      </c>
      <c r="BE22" s="1032">
        <v>0.15</v>
      </c>
      <c r="BF22" s="1032">
        <v>0.62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>
        <v>10</v>
      </c>
      <c r="BO22" s="1014">
        <v>10</v>
      </c>
      <c r="BP22" s="1014">
        <v>10</v>
      </c>
      <c r="BQ22" s="1014"/>
      <c r="BR22" s="1014">
        <v>10</v>
      </c>
      <c r="BS22" s="990"/>
      <c r="BT22" s="798">
        <f t="shared" si="7"/>
        <v>13</v>
      </c>
      <c r="BU22" s="814">
        <f t="shared" si="7"/>
        <v>12</v>
      </c>
      <c r="BV22" s="814">
        <f t="shared" si="7"/>
        <v>12</v>
      </c>
      <c r="BW22" s="814">
        <f t="shared" si="7"/>
        <v>5</v>
      </c>
      <c r="BX22" s="814">
        <f t="shared" si="7"/>
        <v>12</v>
      </c>
      <c r="BY22" s="990"/>
      <c r="BZ22" s="1059">
        <f t="shared" si="8"/>
        <v>350</v>
      </c>
      <c r="CA22" s="1060">
        <f t="shared" si="8"/>
        <v>442.105263157895</v>
      </c>
      <c r="CB22" s="1060">
        <f t="shared" si="8"/>
        <v>336</v>
      </c>
      <c r="CC22" s="1060">
        <f t="shared" si="8"/>
        <v>233.333333333333</v>
      </c>
      <c r="CD22" s="1060">
        <f t="shared" si="8"/>
        <v>135.483870967742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>
        <v>1</v>
      </c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5</v>
      </c>
      <c r="AO23" s="996"/>
      <c r="AP23" s="579"/>
      <c r="AQ23" s="778"/>
      <c r="AR23" s="778"/>
      <c r="AS23" s="778"/>
      <c r="AT23" s="778">
        <v>12</v>
      </c>
      <c r="AU23" s="999"/>
      <c r="AV23" s="579"/>
      <c r="AW23" s="778"/>
      <c r="AX23" s="778"/>
      <c r="AY23" s="778"/>
      <c r="AZ23" s="778">
        <v>16</v>
      </c>
      <c r="BA23" s="999"/>
      <c r="BB23" s="579"/>
      <c r="BC23" s="778"/>
      <c r="BD23" s="778"/>
      <c r="BE23" s="778"/>
      <c r="BF23" s="778">
        <v>1.02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1</v>
      </c>
      <c r="BM23" s="999"/>
      <c r="BN23" s="578">
        <v>20</v>
      </c>
      <c r="BO23" s="546">
        <v>20</v>
      </c>
      <c r="BP23" s="546">
        <v>20</v>
      </c>
      <c r="BQ23" s="546">
        <v>20</v>
      </c>
      <c r="BR23" s="546">
        <v>20</v>
      </c>
      <c r="BS23" s="999"/>
      <c r="BT23" s="599">
        <f t="shared" si="7"/>
        <v>20</v>
      </c>
      <c r="BU23" s="1065">
        <f t="shared" si="7"/>
        <v>20</v>
      </c>
      <c r="BV23" s="1065">
        <f t="shared" si="7"/>
        <v>20</v>
      </c>
      <c r="BW23" s="1065">
        <f t="shared" si="7"/>
        <v>20</v>
      </c>
      <c r="BX23" s="1065">
        <f t="shared" si="7"/>
        <v>21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144.117647058824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>
        <v>1</v>
      </c>
      <c r="AG24" s="704"/>
      <c r="AH24" s="704"/>
      <c r="AI24" s="1001"/>
      <c r="AJ24" s="703">
        <v>1</v>
      </c>
      <c r="AK24" s="704"/>
      <c r="AL24" s="704">
        <v>2</v>
      </c>
      <c r="AM24" s="704"/>
      <c r="AN24" s="704">
        <v>2</v>
      </c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6</v>
      </c>
      <c r="AU24" s="1035">
        <v>3</v>
      </c>
      <c r="AV24" s="1031">
        <v>6</v>
      </c>
      <c r="AW24" s="1032">
        <v>6</v>
      </c>
      <c r="AX24" s="1032">
        <v>6</v>
      </c>
      <c r="AY24" s="1032">
        <v>4</v>
      </c>
      <c r="AZ24" s="1032">
        <v>8</v>
      </c>
      <c r="BA24" s="1035">
        <v>5</v>
      </c>
      <c r="BB24" s="1031">
        <v>0.3</v>
      </c>
      <c r="BC24" s="1032">
        <v>0.23</v>
      </c>
      <c r="BD24" s="1032">
        <v>0.56</v>
      </c>
      <c r="BE24" s="1032">
        <v>0.1</v>
      </c>
      <c r="BF24" s="1032">
        <v>0.47</v>
      </c>
      <c r="BG24" s="1035">
        <v>0.18</v>
      </c>
      <c r="BH24" s="1049">
        <f t="shared" si="0"/>
        <v>16</v>
      </c>
      <c r="BI24" s="799">
        <f t="shared" si="1"/>
        <v>12</v>
      </c>
      <c r="BJ24" s="799">
        <f t="shared" si="2"/>
        <v>3</v>
      </c>
      <c r="BK24" s="799">
        <f t="shared" si="3"/>
        <v>8</v>
      </c>
      <c r="BL24" s="799">
        <f t="shared" si="4"/>
        <v>6</v>
      </c>
      <c r="BM24" s="1055">
        <f>IF($A$1="补货",Q24+W24+AC24,Q24)</f>
        <v>10</v>
      </c>
      <c r="BN24" s="1013"/>
      <c r="BO24" s="1014"/>
      <c r="BP24" s="1014">
        <v>10</v>
      </c>
      <c r="BQ24" s="1014"/>
      <c r="BR24" s="1014">
        <v>10</v>
      </c>
      <c r="BS24" s="1002"/>
      <c r="BT24" s="798">
        <f t="shared" si="7"/>
        <v>16</v>
      </c>
      <c r="BU24" s="814">
        <f t="shared" si="7"/>
        <v>12</v>
      </c>
      <c r="BV24" s="814">
        <f t="shared" si="7"/>
        <v>13</v>
      </c>
      <c r="BW24" s="814">
        <f t="shared" si="7"/>
        <v>8</v>
      </c>
      <c r="BX24" s="814">
        <f t="shared" si="7"/>
        <v>16</v>
      </c>
      <c r="BY24" s="1066">
        <f t="shared" si="7"/>
        <v>10</v>
      </c>
      <c r="BZ24" s="1059">
        <f t="shared" si="8"/>
        <v>373.333333333333</v>
      </c>
      <c r="CA24" s="1060">
        <f t="shared" si="8"/>
        <v>365.217391304348</v>
      </c>
      <c r="CB24" s="1060">
        <f t="shared" si="8"/>
        <v>162.5</v>
      </c>
      <c r="CC24" s="1060">
        <f t="shared" si="8"/>
        <v>560</v>
      </c>
      <c r="CD24" s="1060">
        <f t="shared" si="8"/>
        <v>238.297872340426</v>
      </c>
      <c r="CE24" s="1079">
        <f t="shared" si="8"/>
        <v>388.888888888889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8</v>
      </c>
      <c r="M25" s="964">
        <v>9</v>
      </c>
      <c r="N25" s="964">
        <v>5</v>
      </c>
      <c r="O25" s="964">
        <v>7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3</v>
      </c>
      <c r="X25" s="1016"/>
      <c r="Y25" s="1017"/>
      <c r="Z25" s="1017"/>
      <c r="AA25" s="1017"/>
      <c r="AB25" s="1017"/>
      <c r="AC25" s="1018"/>
      <c r="AD25" s="566"/>
      <c r="AE25" s="964"/>
      <c r="AF25" s="964"/>
      <c r="AG25" s="964"/>
      <c r="AH25" s="964"/>
      <c r="AI25" s="1015">
        <v>1</v>
      </c>
      <c r="AJ25" s="566">
        <v>5</v>
      </c>
      <c r="AK25" s="964">
        <v>4</v>
      </c>
      <c r="AL25" s="964">
        <v>7</v>
      </c>
      <c r="AM25" s="964">
        <v>5</v>
      </c>
      <c r="AN25" s="964">
        <v>4</v>
      </c>
      <c r="AO25" s="1015">
        <v>1</v>
      </c>
      <c r="AP25" s="1033">
        <v>12</v>
      </c>
      <c r="AQ25" s="1042">
        <v>15</v>
      </c>
      <c r="AR25" s="1042">
        <v>16</v>
      </c>
      <c r="AS25" s="1042">
        <v>16</v>
      </c>
      <c r="AT25" s="1042">
        <v>12</v>
      </c>
      <c r="AU25" s="1043">
        <v>17</v>
      </c>
      <c r="AV25" s="1033">
        <v>20</v>
      </c>
      <c r="AW25" s="1042">
        <v>27</v>
      </c>
      <c r="AX25" s="1042">
        <v>23</v>
      </c>
      <c r="AY25" s="1042">
        <v>26</v>
      </c>
      <c r="AZ25" s="1042">
        <v>25</v>
      </c>
      <c r="BA25" s="1043">
        <v>22</v>
      </c>
      <c r="BB25" s="1033">
        <v>1.08</v>
      </c>
      <c r="BC25" s="1042">
        <v>1.22</v>
      </c>
      <c r="BD25" s="1042">
        <v>1.41</v>
      </c>
      <c r="BE25" s="1042">
        <v>1.31</v>
      </c>
      <c r="BF25" s="1042">
        <v>1.09</v>
      </c>
      <c r="BG25" s="1043">
        <v>1.16</v>
      </c>
      <c r="BH25" s="800">
        <f t="shared" si="0"/>
        <v>20</v>
      </c>
      <c r="BI25" s="801">
        <f t="shared" si="1"/>
        <v>19</v>
      </c>
      <c r="BJ25" s="801">
        <f t="shared" si="2"/>
        <v>10</v>
      </c>
      <c r="BK25" s="801">
        <f t="shared" si="3"/>
        <v>25</v>
      </c>
      <c r="BL25" s="801">
        <f t="shared" si="4"/>
        <v>30</v>
      </c>
      <c r="BM25" s="1057">
        <f>IF($A$1="补货",Q25+W25+AC25,Q25)</f>
        <v>9</v>
      </c>
      <c r="BN25" s="1016"/>
      <c r="BO25" s="1017">
        <v>10</v>
      </c>
      <c r="BP25" s="1017">
        <v>20</v>
      </c>
      <c r="BQ25" s="1017"/>
      <c r="BR25" s="1017"/>
      <c r="BS25" s="1018">
        <v>10</v>
      </c>
      <c r="BT25" s="815">
        <f t="shared" si="7"/>
        <v>20</v>
      </c>
      <c r="BU25" s="816">
        <f t="shared" si="7"/>
        <v>29</v>
      </c>
      <c r="BV25" s="816">
        <f t="shared" si="7"/>
        <v>30</v>
      </c>
      <c r="BW25" s="816">
        <f t="shared" si="7"/>
        <v>25</v>
      </c>
      <c r="BX25" s="816">
        <f t="shared" si="7"/>
        <v>30</v>
      </c>
      <c r="BY25" s="1072">
        <f t="shared" si="7"/>
        <v>19</v>
      </c>
      <c r="BZ25" s="1063">
        <f t="shared" si="8"/>
        <v>129.62962962963</v>
      </c>
      <c r="CA25" s="1071">
        <f t="shared" si="8"/>
        <v>166.393442622951</v>
      </c>
      <c r="CB25" s="1071">
        <f t="shared" si="8"/>
        <v>148.936170212766</v>
      </c>
      <c r="CC25" s="1071">
        <f t="shared" si="8"/>
        <v>133.587786259542</v>
      </c>
      <c r="CD25" s="1071">
        <f t="shared" si="8"/>
        <v>192.660550458716</v>
      </c>
      <c r="CE25" s="1082">
        <f t="shared" si="8"/>
        <v>114.655172413793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>
        <v>1</v>
      </c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2</v>
      </c>
      <c r="AU26" s="1043">
        <v>1</v>
      </c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0.08</v>
      </c>
      <c r="BC26" s="1042">
        <v>0.1</v>
      </c>
      <c r="BD26" s="1042">
        <v>0.26</v>
      </c>
      <c r="BE26" s="1042">
        <v>0.1</v>
      </c>
      <c r="BF26" s="1042">
        <v>0.34</v>
      </c>
      <c r="BG26" s="1043">
        <v>0.08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787.5</v>
      </c>
      <c r="CA26" s="1071">
        <f t="shared" si="8"/>
        <v>560</v>
      </c>
      <c r="CB26" s="1071">
        <f t="shared" si="8"/>
        <v>242.307692307692</v>
      </c>
      <c r="CC26" s="1071">
        <f t="shared" si="8"/>
        <v>770</v>
      </c>
      <c r="CD26" s="1071">
        <f t="shared" si="8"/>
        <v>205.882352941176</v>
      </c>
      <c r="CE26" s="1082">
        <f t="shared" si="8"/>
        <v>1312.5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4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>
        <v>1</v>
      </c>
      <c r="AK27" s="967">
        <v>2</v>
      </c>
      <c r="AL27" s="967">
        <v>1</v>
      </c>
      <c r="AM27" s="967"/>
      <c r="AN27" s="967"/>
      <c r="AO27" s="1003">
        <v>1</v>
      </c>
      <c r="AP27" s="1036">
        <v>1</v>
      </c>
      <c r="AQ27" s="1037">
        <v>3</v>
      </c>
      <c r="AR27" s="1037">
        <v>3</v>
      </c>
      <c r="AS27" s="1037"/>
      <c r="AT27" s="1037">
        <v>1</v>
      </c>
      <c r="AU27" s="1038">
        <v>3</v>
      </c>
      <c r="AV27" s="1036">
        <v>2</v>
      </c>
      <c r="AW27" s="1037">
        <v>4</v>
      </c>
      <c r="AX27" s="1037">
        <v>6</v>
      </c>
      <c r="AY27" s="1037"/>
      <c r="AZ27" s="1037">
        <v>3</v>
      </c>
      <c r="BA27" s="1038">
        <v>4</v>
      </c>
      <c r="BB27" s="1036">
        <v>0.14</v>
      </c>
      <c r="BC27" s="1037">
        <v>0.31</v>
      </c>
      <c r="BD27" s="1037">
        <v>0.27</v>
      </c>
      <c r="BE27" s="1037"/>
      <c r="BF27" s="1037">
        <v>0.08</v>
      </c>
      <c r="BG27" s="1038">
        <v>0.24</v>
      </c>
      <c r="BH27" s="802">
        <f t="shared" si="0"/>
        <v>13</v>
      </c>
      <c r="BI27" s="803">
        <f t="shared" si="1"/>
        <v>8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8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650</v>
      </c>
      <c r="CA27" s="1069">
        <f t="shared" si="8"/>
        <v>180.645161290323</v>
      </c>
      <c r="CB27" s="1069">
        <f t="shared" si="8"/>
        <v>388.888888888889</v>
      </c>
      <c r="CC27" s="1069" t="str">
        <f t="shared" si="8"/>
        <v>-</v>
      </c>
      <c r="CD27" s="1069">
        <f t="shared" si="8"/>
        <v>1225</v>
      </c>
      <c r="CE27" s="1080">
        <f t="shared" si="8"/>
        <v>525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>
        <v>1</v>
      </c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4</v>
      </c>
      <c r="AY28" s="1045">
        <v>1</v>
      </c>
      <c r="AZ28" s="1024"/>
      <c r="BA28" s="1025"/>
      <c r="BB28" s="1044">
        <v>0.03</v>
      </c>
      <c r="BC28" s="1045">
        <v>0.19</v>
      </c>
      <c r="BD28" s="1045">
        <v>0.1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933.333333333333</v>
      </c>
      <c r="CA28" s="1075">
        <f t="shared" si="8"/>
        <v>368.421052631579</v>
      </c>
      <c r="CB28" s="1075">
        <f t="shared" si="8"/>
        <v>770</v>
      </c>
      <c r="CC28" s="1075">
        <f t="shared" si="8"/>
        <v>1680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6</v>
      </c>
      <c r="N29" s="704">
        <v>10</v>
      </c>
      <c r="O29" s="704">
        <v>5</v>
      </c>
      <c r="P29" s="704">
        <v>9</v>
      </c>
      <c r="Q29" s="987"/>
      <c r="R29" s="1013"/>
      <c r="S29" s="1014">
        <v>7</v>
      </c>
      <c r="T29" s="1014">
        <v>33</v>
      </c>
      <c r="U29" s="1014">
        <v>25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/>
      <c r="AG29" s="704"/>
      <c r="AH29" s="704"/>
      <c r="AI29" s="987"/>
      <c r="AJ29" s="703">
        <v>5</v>
      </c>
      <c r="AK29" s="704">
        <v>2</v>
      </c>
      <c r="AL29" s="704">
        <v>14</v>
      </c>
      <c r="AM29" s="704"/>
      <c r="AN29" s="704">
        <v>4</v>
      </c>
      <c r="AO29" s="987"/>
      <c r="AP29" s="1031">
        <v>6</v>
      </c>
      <c r="AQ29" s="1032">
        <v>8</v>
      </c>
      <c r="AR29" s="1032">
        <v>25</v>
      </c>
      <c r="AS29" s="1032">
        <v>19</v>
      </c>
      <c r="AT29" s="1032">
        <v>14</v>
      </c>
      <c r="AU29" s="990"/>
      <c r="AV29" s="1031">
        <v>8</v>
      </c>
      <c r="AW29" s="1032">
        <v>10</v>
      </c>
      <c r="AX29" s="1032">
        <v>33</v>
      </c>
      <c r="AY29" s="1032">
        <v>36</v>
      </c>
      <c r="AZ29" s="1032">
        <v>21</v>
      </c>
      <c r="BA29" s="990"/>
      <c r="BB29" s="1031">
        <v>0.68</v>
      </c>
      <c r="BC29" s="1032">
        <v>0.58</v>
      </c>
      <c r="BD29" s="1032">
        <v>2.37</v>
      </c>
      <c r="BE29" s="1032">
        <v>1.23</v>
      </c>
      <c r="BF29" s="1032">
        <v>1.1</v>
      </c>
      <c r="BG29" s="990"/>
      <c r="BH29" s="1049">
        <f t="shared" si="13"/>
        <v>5</v>
      </c>
      <c r="BI29" s="799">
        <f t="shared" si="13"/>
        <v>13</v>
      </c>
      <c r="BJ29" s="799">
        <f t="shared" si="13"/>
        <v>43</v>
      </c>
      <c r="BK29" s="799">
        <f t="shared" si="13"/>
        <v>30</v>
      </c>
      <c r="BL29" s="799">
        <f>IF($A$1="补货",P29+V29+AB29,P29)</f>
        <v>14</v>
      </c>
      <c r="BM29" s="990"/>
      <c r="BN29" s="1013">
        <v>10</v>
      </c>
      <c r="BO29" s="1014"/>
      <c r="BP29" s="1014"/>
      <c r="BQ29" s="1014"/>
      <c r="BR29" s="1014">
        <v>10</v>
      </c>
      <c r="BS29" s="990"/>
      <c r="BT29" s="798">
        <f t="shared" si="7"/>
        <v>15</v>
      </c>
      <c r="BU29" s="814">
        <f t="shared" si="7"/>
        <v>13</v>
      </c>
      <c r="BV29" s="814">
        <f t="shared" si="7"/>
        <v>43</v>
      </c>
      <c r="BW29" s="814">
        <f t="shared" si="7"/>
        <v>30</v>
      </c>
      <c r="BX29" s="814">
        <f t="shared" si="7"/>
        <v>24</v>
      </c>
      <c r="BY29" s="990"/>
      <c r="BZ29" s="1059">
        <f t="shared" si="8"/>
        <v>154.411764705882</v>
      </c>
      <c r="CA29" s="1060">
        <f t="shared" si="8"/>
        <v>156.896551724138</v>
      </c>
      <c r="CB29" s="1060">
        <f t="shared" si="8"/>
        <v>127.004219409283</v>
      </c>
      <c r="CC29" s="1060">
        <f t="shared" si="8"/>
        <v>170.731707317073</v>
      </c>
      <c r="CD29" s="1060">
        <f t="shared" si="8"/>
        <v>152.727272727273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>
        <v>3</v>
      </c>
      <c r="O30" s="710">
        <v>3</v>
      </c>
      <c r="P30" s="710">
        <v>7</v>
      </c>
      <c r="Q30" s="996"/>
      <c r="R30" s="1019">
        <v>14</v>
      </c>
      <c r="S30" s="1020">
        <v>3</v>
      </c>
      <c r="T30" s="1020">
        <v>2</v>
      </c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/>
      <c r="AG30" s="710"/>
      <c r="AH30" s="710"/>
      <c r="AI30" s="996"/>
      <c r="AJ30" s="709">
        <v>1</v>
      </c>
      <c r="AK30" s="710">
        <v>4</v>
      </c>
      <c r="AL30" s="710">
        <v>1</v>
      </c>
      <c r="AM30" s="710"/>
      <c r="AN30" s="710">
        <v>5</v>
      </c>
      <c r="AO30" s="996"/>
      <c r="AP30" s="1036">
        <v>1</v>
      </c>
      <c r="AQ30" s="1037">
        <v>7</v>
      </c>
      <c r="AR30" s="1037">
        <v>7</v>
      </c>
      <c r="AS30" s="1037">
        <v>12</v>
      </c>
      <c r="AT30" s="1037">
        <v>14</v>
      </c>
      <c r="AU30" s="999"/>
      <c r="AV30" s="1036">
        <v>3</v>
      </c>
      <c r="AW30" s="1037">
        <v>8</v>
      </c>
      <c r="AX30" s="1037">
        <v>13</v>
      </c>
      <c r="AY30" s="1037">
        <v>25</v>
      </c>
      <c r="AZ30" s="1037">
        <v>17</v>
      </c>
      <c r="BA30" s="999"/>
      <c r="BB30" s="1036">
        <v>0.15</v>
      </c>
      <c r="BC30" s="1037">
        <v>0.65</v>
      </c>
      <c r="BD30" s="1037">
        <v>0.52</v>
      </c>
      <c r="BE30" s="1037">
        <v>0.81</v>
      </c>
      <c r="BF30" s="1037">
        <v>1.1</v>
      </c>
      <c r="BG30" s="999"/>
      <c r="BH30" s="802">
        <f t="shared" si="13"/>
        <v>18</v>
      </c>
      <c r="BI30" s="803">
        <f t="shared" si="13"/>
        <v>10</v>
      </c>
      <c r="BJ30" s="803">
        <f t="shared" si="13"/>
        <v>5</v>
      </c>
      <c r="BK30" s="803">
        <f t="shared" si="13"/>
        <v>20</v>
      </c>
      <c r="BL30" s="803">
        <f>IF($A$1="补货",P30+V30+AB30,P30)</f>
        <v>7</v>
      </c>
      <c r="BM30" s="999"/>
      <c r="BN30" s="1019"/>
      <c r="BO30" s="1020">
        <v>5</v>
      </c>
      <c r="BP30" s="1020">
        <v>10</v>
      </c>
      <c r="BQ30" s="1020"/>
      <c r="BR30" s="1020">
        <v>15</v>
      </c>
      <c r="BS30" s="999"/>
      <c r="BT30" s="817">
        <f t="shared" si="7"/>
        <v>18</v>
      </c>
      <c r="BU30" s="818">
        <f t="shared" si="7"/>
        <v>15</v>
      </c>
      <c r="BV30" s="818">
        <f t="shared" si="7"/>
        <v>15</v>
      </c>
      <c r="BW30" s="818">
        <f t="shared" si="7"/>
        <v>20</v>
      </c>
      <c r="BX30" s="818">
        <f t="shared" si="7"/>
        <v>22</v>
      </c>
      <c r="BY30" s="999"/>
      <c r="BZ30" s="1068">
        <f t="shared" si="8"/>
        <v>840</v>
      </c>
      <c r="CA30" s="1069">
        <f t="shared" si="8"/>
        <v>161.538461538462</v>
      </c>
      <c r="CB30" s="1069">
        <f t="shared" si="8"/>
        <v>201.923076923077</v>
      </c>
      <c r="CC30" s="1069">
        <f t="shared" si="8"/>
        <v>172.839506172839</v>
      </c>
      <c r="CD30" s="1069">
        <f t="shared" si="8"/>
        <v>140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1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>
        <v>5</v>
      </c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6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>
        <v>1</v>
      </c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3</v>
      </c>
      <c r="AM35" s="978"/>
      <c r="AN35" s="979"/>
      <c r="AO35" s="1021"/>
      <c r="AP35" s="1044"/>
      <c r="AQ35" s="1045"/>
      <c r="AR35" s="1045">
        <v>3</v>
      </c>
      <c r="AS35" s="1045"/>
      <c r="AT35" s="1024"/>
      <c r="AU35" s="1025"/>
      <c r="AV35" s="1044"/>
      <c r="AW35" s="1045"/>
      <c r="AX35" s="1045">
        <v>3</v>
      </c>
      <c r="AY35" s="1045"/>
      <c r="AZ35" s="1024"/>
      <c r="BA35" s="1025"/>
      <c r="BB35" s="1044"/>
      <c r="BC35" s="1045"/>
      <c r="BD35" s="1045">
        <v>0.51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1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>
        <v>5</v>
      </c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6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82.3529411764706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10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10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16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5</v>
      </c>
      <c r="G11" s="853">
        <f>'在庫（雨衣）'!BO11</f>
        <v>5</v>
      </c>
      <c r="H11" s="853">
        <f>'在庫（雨衣）'!BP11</f>
        <v>5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1620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10</v>
      </c>
      <c r="G12" s="864">
        <f>'在庫（雨衣）'!BO12</f>
        <v>10</v>
      </c>
      <c r="H12" s="864">
        <f>'在庫（雨衣）'!BP12</f>
        <v>0</v>
      </c>
      <c r="I12" s="864">
        <f>'在庫（雨衣）'!BQ12</f>
        <v>5</v>
      </c>
      <c r="J12" s="864">
        <f>'在庫（雨衣）'!BR12</f>
        <v>5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20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10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600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380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10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10</v>
      </c>
      <c r="G22" s="853">
        <f>'在庫（雨衣）'!BO22</f>
        <v>10</v>
      </c>
      <c r="H22" s="853">
        <f>'在庫（雨衣）'!BP22</f>
        <v>10</v>
      </c>
      <c r="I22" s="853">
        <f>'在庫（雨衣）'!BQ22</f>
        <v>0</v>
      </c>
      <c r="J22" s="853">
        <f>'在庫（雨衣）'!BR22</f>
        <v>10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3500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20</v>
      </c>
      <c r="G23" s="860">
        <f>'在庫（雨衣）'!BO23</f>
        <v>20</v>
      </c>
      <c r="H23" s="860">
        <f>'在庫（雨衣）'!BP23</f>
        <v>20</v>
      </c>
      <c r="I23" s="860">
        <f>'在庫（雨衣）'!BQ23</f>
        <v>20</v>
      </c>
      <c r="J23" s="860">
        <f>'在庫（雨衣）'!BR23</f>
        <v>20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10</v>
      </c>
      <c r="I24" s="853">
        <f>'在庫（雨衣）'!BQ24</f>
        <v>0</v>
      </c>
      <c r="J24" s="853">
        <f>'在庫（雨衣）'!BR24</f>
        <v>10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2160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10</v>
      </c>
      <c r="H25" s="865">
        <f>'在庫（雨衣）'!BP25</f>
        <v>20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10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10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10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1750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5</v>
      </c>
      <c r="H30" s="864">
        <f>'在庫（雨衣）'!BP30</f>
        <v>10</v>
      </c>
      <c r="I30" s="864">
        <f>'在庫（雨衣）'!BQ30</f>
        <v>0</v>
      </c>
      <c r="J30" s="864">
        <f>'在庫（雨衣）'!BR30</f>
        <v>15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195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5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5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180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10385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Q10" activePane="bottomRight" state="frozen"/>
      <selection/>
      <selection pane="topRight"/>
      <selection pane="bottomLeft"/>
      <selection pane="bottomRight" activeCell="CB18" sqref="CB17:CJ18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>
        <v>1</v>
      </c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0.27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155.555555555556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3266.66666666667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>
        <v>5</v>
      </c>
      <c r="CA8" s="809"/>
      <c r="CB8" s="809">
        <v>5</v>
      </c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5</v>
      </c>
      <c r="CH8" s="821">
        <f t="shared" si="3"/>
        <v>3</v>
      </c>
      <c r="CI8" s="821">
        <f t="shared" si="3"/>
        <v>5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3</v>
      </c>
      <c r="BD10" s="777">
        <v>2</v>
      </c>
      <c r="BE10" s="777"/>
      <c r="BF10" s="777"/>
      <c r="BG10" s="777">
        <v>2</v>
      </c>
      <c r="BH10" s="794"/>
      <c r="BI10" s="775"/>
      <c r="BJ10" s="776">
        <v>0.05</v>
      </c>
      <c r="BK10" s="777">
        <v>0.03</v>
      </c>
      <c r="BL10" s="777"/>
      <c r="BM10" s="777"/>
      <c r="BN10" s="777">
        <v>0.03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>
        <v>5</v>
      </c>
      <c r="BZ10" s="537"/>
      <c r="CA10" s="537">
        <v>5</v>
      </c>
      <c r="CB10" s="537"/>
      <c r="CC10" s="740"/>
      <c r="CD10" s="741"/>
      <c r="CE10" s="815">
        <f t="shared" si="3"/>
        <v>5</v>
      </c>
      <c r="CF10" s="816">
        <f t="shared" si="3"/>
        <v>5</v>
      </c>
      <c r="CG10" s="816">
        <f t="shared" si="3"/>
        <v>13</v>
      </c>
      <c r="CH10" s="816">
        <f t="shared" si="3"/>
        <v>5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700</v>
      </c>
      <c r="CM10" s="833">
        <f t="shared" si="6"/>
        <v>1166.66666666667</v>
      </c>
      <c r="CN10" s="833" t="str">
        <f t="shared" si="6"/>
        <v>-</v>
      </c>
      <c r="CO10" s="833" t="str">
        <f t="shared" si="6"/>
        <v>-</v>
      </c>
      <c r="CP10" s="833">
        <f t="shared" si="6"/>
        <v>933.333333333333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1</v>
      </c>
      <c r="BA11" s="789"/>
      <c r="BB11" s="790"/>
      <c r="BC11" s="791">
        <v>1</v>
      </c>
      <c r="BD11" s="792">
        <v>1</v>
      </c>
      <c r="BE11" s="792">
        <v>2</v>
      </c>
      <c r="BF11" s="792">
        <v>4</v>
      </c>
      <c r="BG11" s="792">
        <v>6</v>
      </c>
      <c r="BH11" s="797"/>
      <c r="BI11" s="790"/>
      <c r="BJ11" s="791">
        <v>0.05</v>
      </c>
      <c r="BK11" s="792">
        <v>0.02</v>
      </c>
      <c r="BL11" s="792">
        <v>0.03</v>
      </c>
      <c r="BM11" s="792">
        <v>0.1</v>
      </c>
      <c r="BN11" s="792">
        <v>0.13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>
        <v>5</v>
      </c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5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560</v>
      </c>
      <c r="CM11" s="845">
        <f t="shared" si="6"/>
        <v>2800</v>
      </c>
      <c r="CN11" s="845">
        <f t="shared" si="6"/>
        <v>1166.66666666667</v>
      </c>
      <c r="CO11" s="845">
        <f t="shared" si="6"/>
        <v>1120</v>
      </c>
      <c r="CP11" s="845">
        <f t="shared" si="6"/>
        <v>1076.92307692308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/>
      <c r="BG12" s="777">
        <v>1</v>
      </c>
      <c r="BH12" s="794">
        <v>2</v>
      </c>
      <c r="BI12" s="775">
        <v>2</v>
      </c>
      <c r="BJ12" s="776"/>
      <c r="BK12" s="777">
        <v>0.03</v>
      </c>
      <c r="BL12" s="777"/>
      <c r="BM12" s="777"/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>
        <f t="shared" si="7"/>
        <v>1866.66666666667</v>
      </c>
      <c r="CR12" s="835">
        <f t="shared" ref="CR12:CR18" si="20">IF(BP12&lt;&gt;0,CK12/BP12*7,"-")</f>
        <v>1400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>
        <v>1</v>
      </c>
      <c r="BB13" s="775"/>
      <c r="BC13" s="776"/>
      <c r="BD13" s="777"/>
      <c r="BE13" s="777">
        <v>2</v>
      </c>
      <c r="BF13" s="777">
        <v>3</v>
      </c>
      <c r="BG13" s="777"/>
      <c r="BH13" s="794">
        <v>1</v>
      </c>
      <c r="BI13" s="775"/>
      <c r="BJ13" s="776"/>
      <c r="BK13" s="777"/>
      <c r="BL13" s="777">
        <v>0.03</v>
      </c>
      <c r="BM13" s="777">
        <v>0.05</v>
      </c>
      <c r="BN13" s="777"/>
      <c r="BO13" s="794">
        <v>0.05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1400</v>
      </c>
      <c r="CO13" s="833">
        <f t="shared" si="18"/>
        <v>420</v>
      </c>
      <c r="CP13" s="833" t="str">
        <f t="shared" si="19"/>
        <v>-</v>
      </c>
      <c r="CQ13" s="834">
        <f t="shared" si="7"/>
        <v>560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/>
      <c r="BF14" s="777">
        <v>1</v>
      </c>
      <c r="BG14" s="777">
        <v>1</v>
      </c>
      <c r="BH14" s="794"/>
      <c r="BI14" s="775">
        <v>1</v>
      </c>
      <c r="BJ14" s="776"/>
      <c r="BK14" s="777">
        <v>0.02</v>
      </c>
      <c r="BL14" s="777"/>
      <c r="BM14" s="777">
        <v>0.02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 t="str">
        <f t="shared" si="17"/>
        <v>-</v>
      </c>
      <c r="CO14" s="833">
        <f t="shared" si="18"/>
        <v>2450</v>
      </c>
      <c r="CP14" s="833">
        <f t="shared" si="19"/>
        <v>1120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1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0.08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1137.5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>
        <v>10</v>
      </c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10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>
        <v>1</v>
      </c>
      <c r="BF17" s="792">
        <v>3</v>
      </c>
      <c r="BG17" s="792">
        <v>3</v>
      </c>
      <c r="BH17" s="797">
        <v>1</v>
      </c>
      <c r="BI17" s="790">
        <v>2</v>
      </c>
      <c r="BJ17" s="791"/>
      <c r="BK17" s="792">
        <v>0.05</v>
      </c>
      <c r="BL17" s="792">
        <v>0.02</v>
      </c>
      <c r="BM17" s="792">
        <v>0.08</v>
      </c>
      <c r="BN17" s="792">
        <v>0.05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>
        <f t="shared" si="17"/>
        <v>5600</v>
      </c>
      <c r="CO17" s="845">
        <f t="shared" si="18"/>
        <v>437.5</v>
      </c>
      <c r="CP17" s="845">
        <f t="shared" si="19"/>
        <v>1540</v>
      </c>
      <c r="CQ17" s="846">
        <f t="shared" si="7"/>
        <v>6650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1</v>
      </c>
      <c r="AQ18" s="758"/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4</v>
      </c>
      <c r="BE18" s="782">
        <v>1</v>
      </c>
      <c r="BF18" s="782">
        <v>4</v>
      </c>
      <c r="BG18" s="782">
        <v>1</v>
      </c>
      <c r="BH18" s="795">
        <v>1</v>
      </c>
      <c r="BI18" s="780"/>
      <c r="BJ18" s="781"/>
      <c r="BK18" s="782">
        <v>0.2</v>
      </c>
      <c r="BL18" s="782">
        <v>0.05</v>
      </c>
      <c r="BM18" s="782">
        <v>0.2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245</v>
      </c>
      <c r="CN18" s="837">
        <f t="shared" si="17"/>
        <v>420</v>
      </c>
      <c r="CO18" s="837">
        <f t="shared" si="18"/>
        <v>350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5</v>
      </c>
      <c r="I8" s="613">
        <f>'在庫（居家服）'!CA8</f>
        <v>0</v>
      </c>
      <c r="J8" s="613">
        <f>'在庫（居家服）'!CB8</f>
        <v>5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480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5</v>
      </c>
      <c r="H10" s="619">
        <f>'在庫（居家服）'!BZ10</f>
        <v>0</v>
      </c>
      <c r="I10" s="619">
        <f>'在庫（居家服）'!CA10</f>
        <v>5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480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5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240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10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480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1680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K35" sqref="K35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4</v>
      </c>
      <c r="J3" s="564">
        <v>4</v>
      </c>
      <c r="K3" s="564"/>
      <c r="L3" s="563"/>
      <c r="M3" s="563">
        <v>6</v>
      </c>
      <c r="N3" s="565">
        <v>8</v>
      </c>
      <c r="O3" s="565">
        <v>9</v>
      </c>
      <c r="P3" s="565">
        <v>0.84</v>
      </c>
      <c r="Q3" s="584">
        <f t="shared" ref="Q3:Q34" si="0">IF($A$1="补货",I3+J3+K3,I3)</f>
        <v>8</v>
      </c>
      <c r="R3" s="564">
        <v>10</v>
      </c>
      <c r="S3" s="584">
        <f>Q3+R3</f>
        <v>18</v>
      </c>
      <c r="T3" s="585">
        <f>IF(P3&lt;&gt;0,S3/P3*7,"-")</f>
        <v>150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3</v>
      </c>
      <c r="J4" s="567"/>
      <c r="K4" s="567"/>
      <c r="L4" s="566">
        <v>15</v>
      </c>
      <c r="M4" s="566">
        <v>31</v>
      </c>
      <c r="N4" s="568">
        <v>44</v>
      </c>
      <c r="O4" s="568">
        <v>53</v>
      </c>
      <c r="P4" s="568">
        <v>8.18</v>
      </c>
      <c r="Q4" s="586">
        <f t="shared" si="0"/>
        <v>3</v>
      </c>
      <c r="R4" s="567">
        <v>100</v>
      </c>
      <c r="S4" s="587">
        <f>Q4+R4</f>
        <v>103</v>
      </c>
      <c r="T4" s="588">
        <f>IF(P4&lt;&gt;0,S4/P4*7,"-")</f>
        <v>88.1418092909535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20</v>
      </c>
      <c r="R7" s="567"/>
      <c r="S7" s="587">
        <f t="shared" si="1"/>
        <v>20</v>
      </c>
      <c r="T7" s="588">
        <f t="shared" si="2"/>
        <v>933.333333333333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3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3</v>
      </c>
      <c r="R8" s="567">
        <v>10</v>
      </c>
      <c r="S8" s="587">
        <f t="shared" si="1"/>
        <v>13</v>
      </c>
      <c r="T8" s="588">
        <f t="shared" si="2"/>
        <v>379.166666666667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1</v>
      </c>
      <c r="N9" s="568">
        <v>4</v>
      </c>
      <c r="O9" s="568">
        <v>5</v>
      </c>
      <c r="P9" s="568">
        <v>0.29</v>
      </c>
      <c r="Q9" s="586">
        <f t="shared" si="0"/>
        <v>18</v>
      </c>
      <c r="R9" s="567"/>
      <c r="S9" s="587">
        <f t="shared" si="1"/>
        <v>18</v>
      </c>
      <c r="T9" s="588">
        <f t="shared" si="2"/>
        <v>434.48275862069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4</v>
      </c>
      <c r="P10" s="568">
        <v>0.31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316.129032258065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1</v>
      </c>
      <c r="N11" s="571">
        <v>2</v>
      </c>
      <c r="O11" s="571">
        <v>6</v>
      </c>
      <c r="P11" s="571">
        <v>0.23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852.173913043478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/>
      <c r="N12" s="571">
        <v>5</v>
      </c>
      <c r="O12" s="571">
        <v>5</v>
      </c>
      <c r="P12" s="572">
        <v>0.25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420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2</v>
      </c>
      <c r="P15" s="568">
        <v>0.14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1400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280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370.588235294118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741.176470588235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>
        <v>1</v>
      </c>
      <c r="N20" s="579">
        <v>3</v>
      </c>
      <c r="O20" s="579">
        <v>5</v>
      </c>
      <c r="P20" s="579">
        <v>0.25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224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>
        <v>1</v>
      </c>
      <c r="N21" s="576">
        <v>3</v>
      </c>
      <c r="O21" s="576">
        <v>3</v>
      </c>
      <c r="P21" s="576">
        <v>0.22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159.090909090909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/>
      <c r="L22" s="566">
        <v>1</v>
      </c>
      <c r="M22" s="566">
        <v>5</v>
      </c>
      <c r="N22" s="568">
        <v>9</v>
      </c>
      <c r="O22" s="568">
        <v>11</v>
      </c>
      <c r="P22" s="568">
        <v>0.99</v>
      </c>
      <c r="Q22" s="586">
        <f t="shared" si="0"/>
        <v>8</v>
      </c>
      <c r="R22" s="567">
        <v>10</v>
      </c>
      <c r="S22" s="587">
        <f t="shared" si="1"/>
        <v>18</v>
      </c>
      <c r="T22" s="588">
        <f t="shared" si="2"/>
        <v>127.272727272727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6</v>
      </c>
      <c r="J23" s="567">
        <v>20</v>
      </c>
      <c r="K23" s="567"/>
      <c r="L23" s="566">
        <v>1</v>
      </c>
      <c r="M23" s="566">
        <v>6</v>
      </c>
      <c r="N23" s="568">
        <v>11</v>
      </c>
      <c r="O23" s="568">
        <v>14</v>
      </c>
      <c r="P23" s="568">
        <v>1.17</v>
      </c>
      <c r="Q23" s="586">
        <f t="shared" si="0"/>
        <v>26</v>
      </c>
      <c r="R23" s="567">
        <v>10</v>
      </c>
      <c r="S23" s="587">
        <f t="shared" si="1"/>
        <v>36</v>
      </c>
      <c r="T23" s="588">
        <f t="shared" si="2"/>
        <v>215.384615384615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18</v>
      </c>
      <c r="K24" s="567"/>
      <c r="L24" s="566"/>
      <c r="M24" s="566">
        <v>4</v>
      </c>
      <c r="N24" s="568">
        <v>9</v>
      </c>
      <c r="O24" s="568">
        <v>14</v>
      </c>
      <c r="P24" s="568">
        <v>0.81</v>
      </c>
      <c r="Q24" s="586">
        <f t="shared" si="0"/>
        <v>24</v>
      </c>
      <c r="R24" s="567"/>
      <c r="S24" s="587">
        <f t="shared" si="1"/>
        <v>24</v>
      </c>
      <c r="T24" s="588">
        <f t="shared" si="2"/>
        <v>207.407407407407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7</v>
      </c>
      <c r="J25" s="567">
        <v>11</v>
      </c>
      <c r="K25" s="567"/>
      <c r="L25" s="566">
        <v>1</v>
      </c>
      <c r="M25" s="566">
        <v>6</v>
      </c>
      <c r="N25" s="568">
        <v>10</v>
      </c>
      <c r="O25" s="568">
        <v>17</v>
      </c>
      <c r="P25" s="568">
        <v>1.18</v>
      </c>
      <c r="Q25" s="586">
        <f t="shared" si="0"/>
        <v>18</v>
      </c>
      <c r="R25" s="567">
        <v>10</v>
      </c>
      <c r="S25" s="587">
        <f t="shared" si="1"/>
        <v>28</v>
      </c>
      <c r="T25" s="588">
        <f t="shared" si="2"/>
        <v>166.101694915254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>
        <v>1</v>
      </c>
      <c r="M26" s="566">
        <v>4</v>
      </c>
      <c r="N26" s="568">
        <v>6</v>
      </c>
      <c r="O26" s="568">
        <v>11</v>
      </c>
      <c r="P26" s="568">
        <v>0.81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198.765432098765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>
        <v>2</v>
      </c>
      <c r="N27" s="571">
        <v>6</v>
      </c>
      <c r="O27" s="571">
        <v>13</v>
      </c>
      <c r="P27" s="571">
        <v>0.55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216.363636363636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466.666666666667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/>
      <c r="M40" s="566">
        <v>1</v>
      </c>
      <c r="N40" s="568">
        <v>4</v>
      </c>
      <c r="O40" s="568">
        <v>6</v>
      </c>
      <c r="P40" s="568">
        <v>0.3</v>
      </c>
      <c r="Q40" s="586">
        <f t="shared" si="3"/>
        <v>11</v>
      </c>
      <c r="R40" s="567"/>
      <c r="S40" s="587">
        <f t="shared" si="1"/>
        <v>11</v>
      </c>
      <c r="T40" s="588">
        <f t="shared" si="2"/>
        <v>256.666666666667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>
        <v>10</v>
      </c>
      <c r="S44" s="587">
        <f t="shared" ref="S44:S51" si="4">Q44+R44</f>
        <v>11</v>
      </c>
      <c r="T44" s="588">
        <f t="shared" ref="T44:T51" si="5">IF(P44&lt;&gt;0,S44/P44*7,"-")</f>
        <v>770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4900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2</v>
      </c>
      <c r="O46" s="568">
        <v>4</v>
      </c>
      <c r="P46" s="568">
        <v>0.2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630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>
        <v>1</v>
      </c>
      <c r="N47" s="568">
        <v>1</v>
      </c>
      <c r="O47" s="568">
        <v>3</v>
      </c>
      <c r="P47" s="568">
        <v>0.15</v>
      </c>
      <c r="Q47" s="586">
        <f t="shared" si="3"/>
        <v>12</v>
      </c>
      <c r="R47" s="567"/>
      <c r="S47" s="587">
        <f t="shared" si="4"/>
        <v>12</v>
      </c>
      <c r="T47" s="588">
        <f t="shared" si="5"/>
        <v>560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2</v>
      </c>
      <c r="J48" s="570">
        <v>11</v>
      </c>
      <c r="K48" s="570"/>
      <c r="L48" s="569"/>
      <c r="M48" s="569">
        <v>1</v>
      </c>
      <c r="N48" s="571">
        <v>2</v>
      </c>
      <c r="O48" s="571">
        <v>7</v>
      </c>
      <c r="P48" s="571">
        <v>0.25</v>
      </c>
      <c r="Q48" s="589">
        <f t="shared" si="3"/>
        <v>13</v>
      </c>
      <c r="R48" s="570"/>
      <c r="S48" s="590">
        <f t="shared" si="4"/>
        <v>13</v>
      </c>
      <c r="T48" s="591">
        <f t="shared" si="5"/>
        <v>364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2</v>
      </c>
      <c r="N49" s="571">
        <v>4</v>
      </c>
      <c r="O49" s="571">
        <v>7</v>
      </c>
      <c r="P49" s="571">
        <v>0.39</v>
      </c>
      <c r="Q49" s="589">
        <f t="shared" si="3"/>
        <v>0</v>
      </c>
      <c r="R49" s="570">
        <v>10</v>
      </c>
      <c r="S49" s="590">
        <f t="shared" si="4"/>
        <v>10</v>
      </c>
      <c r="T49" s="591">
        <f t="shared" si="5"/>
        <v>179.487179487179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4</v>
      </c>
      <c r="P50" s="575">
        <v>0.06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1983.33333333333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3500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2</v>
      </c>
      <c r="N52" s="568">
        <v>4</v>
      </c>
      <c r="O52" s="568">
        <v>4</v>
      </c>
      <c r="P52" s="568">
        <v>0.34</v>
      </c>
      <c r="Q52" s="586">
        <f t="shared" si="3"/>
        <v>1</v>
      </c>
      <c r="R52" s="567">
        <v>10</v>
      </c>
      <c r="S52" s="587">
        <f t="shared" ref="S52:S57" si="6">Q52+R52</f>
        <v>11</v>
      </c>
      <c r="T52" s="588">
        <f t="shared" ref="T52:T57" si="7">IF(P52&lt;&gt;0,S52/P52*7,"-")</f>
        <v>226.470588235294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4</v>
      </c>
      <c r="K53" s="567"/>
      <c r="L53" s="566"/>
      <c r="M53" s="566">
        <v>3</v>
      </c>
      <c r="N53" s="568">
        <v>4</v>
      </c>
      <c r="O53" s="568">
        <v>7</v>
      </c>
      <c r="P53" s="568">
        <v>0.46</v>
      </c>
      <c r="Q53" s="586">
        <f t="shared" si="3"/>
        <v>7</v>
      </c>
      <c r="R53" s="567"/>
      <c r="S53" s="587">
        <f t="shared" si="6"/>
        <v>7</v>
      </c>
      <c r="T53" s="588">
        <f t="shared" si="7"/>
        <v>106.521739130435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>
        <v>2</v>
      </c>
      <c r="N54" s="568">
        <v>3</v>
      </c>
      <c r="O54" s="568">
        <v>6</v>
      </c>
      <c r="P54" s="568">
        <v>0.34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411.764705882353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1</v>
      </c>
      <c r="N55" s="568">
        <v>2</v>
      </c>
      <c r="O55" s="568">
        <v>6</v>
      </c>
      <c r="P55" s="568">
        <v>0.23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213.04347826087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3</v>
      </c>
      <c r="J56" s="570">
        <v>13</v>
      </c>
      <c r="K56" s="570"/>
      <c r="L56" s="569"/>
      <c r="M56" s="569">
        <v>2</v>
      </c>
      <c r="N56" s="571">
        <v>3</v>
      </c>
      <c r="O56" s="571">
        <v>5</v>
      </c>
      <c r="P56" s="571">
        <v>0.32</v>
      </c>
      <c r="Q56" s="589">
        <f t="shared" si="3"/>
        <v>16</v>
      </c>
      <c r="R56" s="570"/>
      <c r="S56" s="590">
        <f t="shared" si="6"/>
        <v>16</v>
      </c>
      <c r="T56" s="591">
        <f t="shared" si="7"/>
        <v>350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>
        <v>2</v>
      </c>
      <c r="N57" s="571">
        <v>2</v>
      </c>
      <c r="O57" s="571">
        <v>2</v>
      </c>
      <c r="P57" s="571">
        <v>0.24</v>
      </c>
      <c r="Q57" s="589">
        <f t="shared" si="3"/>
        <v>4</v>
      </c>
      <c r="R57" s="570">
        <v>10</v>
      </c>
      <c r="S57" s="590">
        <f t="shared" si="6"/>
        <v>14</v>
      </c>
      <c r="T57" s="591">
        <f t="shared" si="7"/>
        <v>408.333333333333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3220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3</v>
      </c>
      <c r="R63" s="567">
        <v>10</v>
      </c>
      <c r="S63" s="587">
        <f t="shared" si="8"/>
        <v>13</v>
      </c>
      <c r="T63" s="588">
        <f t="shared" si="9"/>
        <v>313.793103448276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3</v>
      </c>
      <c r="J64" s="570">
        <v>4</v>
      </c>
      <c r="K64" s="570"/>
      <c r="L64" s="569">
        <v>1</v>
      </c>
      <c r="M64" s="569">
        <v>4</v>
      </c>
      <c r="N64" s="571">
        <v>5</v>
      </c>
      <c r="O64" s="571">
        <v>6</v>
      </c>
      <c r="P64" s="571">
        <v>0.7</v>
      </c>
      <c r="Q64" s="589">
        <f t="shared" si="3"/>
        <v>7</v>
      </c>
      <c r="R64" s="570">
        <v>10</v>
      </c>
      <c r="S64" s="590">
        <f t="shared" si="8"/>
        <v>17</v>
      </c>
      <c r="T64" s="591">
        <f t="shared" si="9"/>
        <v>170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>
        <v>10</v>
      </c>
      <c r="S65" s="590">
        <f t="shared" si="8"/>
        <v>10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1633.33333333333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/>
      <c r="N72" s="568">
        <v>2</v>
      </c>
      <c r="O72" s="568">
        <v>5</v>
      </c>
      <c r="P72" s="568">
        <v>0.15</v>
      </c>
      <c r="Q72" s="586">
        <f t="shared" si="10"/>
        <v>3</v>
      </c>
      <c r="R72" s="567">
        <v>10</v>
      </c>
      <c r="S72" s="587">
        <f t="shared" si="11"/>
        <v>13</v>
      </c>
      <c r="T72" s="588">
        <f t="shared" si="12"/>
        <v>606.666666666667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>
        <v>10</v>
      </c>
      <c r="S73" s="599">
        <f t="shared" si="11"/>
        <v>10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2</v>
      </c>
      <c r="O79" s="568">
        <v>5</v>
      </c>
      <c r="P79" s="568">
        <v>0.22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350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2</v>
      </c>
      <c r="J80" s="578"/>
      <c r="K80" s="578"/>
      <c r="L80" s="577">
        <v>2</v>
      </c>
      <c r="M80" s="577">
        <v>6</v>
      </c>
      <c r="N80" s="579">
        <v>6</v>
      </c>
      <c r="O80" s="579">
        <v>10</v>
      </c>
      <c r="P80" s="579">
        <v>1.09</v>
      </c>
      <c r="Q80" s="598">
        <f t="shared" si="10"/>
        <v>2</v>
      </c>
      <c r="R80" s="578">
        <v>20</v>
      </c>
      <c r="S80" s="599">
        <f t="shared" si="11"/>
        <v>22</v>
      </c>
      <c r="T80" s="600">
        <f t="shared" si="12"/>
        <v>141.284403669725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tabSelected="1" zoomScale="55" zoomScaleNormal="55" workbookViewId="0">
      <selection activeCell="I22" sqref="I22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10</v>
      </c>
      <c r="J3" s="534">
        <v>29.5</v>
      </c>
      <c r="K3" s="535">
        <f>I3*J3</f>
        <v>295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100</v>
      </c>
      <c r="J4" s="537">
        <v>29.5</v>
      </c>
      <c r="K4" s="538">
        <f>I4*J4</f>
        <v>2950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10</v>
      </c>
      <c r="J8" s="537">
        <v>36</v>
      </c>
      <c r="K8" s="538">
        <f t="shared" si="0"/>
        <v>360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10</v>
      </c>
      <c r="J22" s="537">
        <v>38</v>
      </c>
      <c r="K22" s="538">
        <f t="shared" si="2"/>
        <v>380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10</v>
      </c>
      <c r="J23" s="537">
        <v>38</v>
      </c>
      <c r="K23" s="538">
        <f t="shared" si="2"/>
        <v>380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10</v>
      </c>
      <c r="J25" s="537">
        <v>38</v>
      </c>
      <c r="K25" s="538">
        <f t="shared" si="2"/>
        <v>380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10</v>
      </c>
      <c r="J44" s="537">
        <v>36</v>
      </c>
      <c r="K44" s="538">
        <f t="shared" si="2"/>
        <v>360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10</v>
      </c>
      <c r="J49" s="537">
        <v>36</v>
      </c>
      <c r="K49" s="538">
        <f t="shared" si="3"/>
        <v>360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10</v>
      </c>
      <c r="J52" s="537">
        <v>36</v>
      </c>
      <c r="K52" s="538">
        <f t="shared" si="3"/>
        <v>360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10</v>
      </c>
      <c r="J57" s="537">
        <v>36</v>
      </c>
      <c r="K57" s="538">
        <f t="shared" si="3"/>
        <v>360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10</v>
      </c>
      <c r="J63" s="537">
        <v>36</v>
      </c>
      <c r="K63" s="538">
        <f t="shared" si="3"/>
        <v>360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10</v>
      </c>
      <c r="J64" s="537">
        <v>36</v>
      </c>
      <c r="K64" s="538">
        <f t="shared" si="3"/>
        <v>360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10</v>
      </c>
      <c r="J65" s="537">
        <v>36</v>
      </c>
      <c r="K65" s="538">
        <f t="shared" si="3"/>
        <v>360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10</v>
      </c>
      <c r="J72" s="537">
        <v>36</v>
      </c>
      <c r="K72" s="538">
        <f t="shared" si="3"/>
        <v>360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10</v>
      </c>
      <c r="J73" s="540">
        <v>36</v>
      </c>
      <c r="K73" s="541">
        <f t="shared" si="3"/>
        <v>360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20</v>
      </c>
      <c r="J80" s="546">
        <v>36</v>
      </c>
      <c r="K80" s="547">
        <f t="shared" si="3"/>
        <v>720</v>
      </c>
    </row>
    <row r="81" ht="60" spans="9:11">
      <c r="I81" s="550">
        <f>SUM(I3:I80)</f>
        <v>260</v>
      </c>
      <c r="J81" s="550"/>
      <c r="K81" s="550">
        <f>SUM(K3:K80)</f>
        <v>8705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7280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5</v>
      </c>
      <c r="M5" s="437"/>
      <c r="N5" s="62">
        <v>19</v>
      </c>
      <c r="O5" s="62"/>
      <c r="P5" s="438">
        <v>2</v>
      </c>
      <c r="Q5" s="438">
        <v>6</v>
      </c>
      <c r="R5" s="438">
        <v>7</v>
      </c>
      <c r="S5" s="438">
        <v>9</v>
      </c>
      <c r="T5" s="438">
        <v>1.11</v>
      </c>
      <c r="U5" s="452">
        <f t="shared" si="0"/>
        <v>24</v>
      </c>
      <c r="V5" s="82"/>
      <c r="W5" s="452">
        <f t="shared" si="1"/>
        <v>24</v>
      </c>
      <c r="X5" s="453">
        <f t="shared" si="2"/>
        <v>151.351351351351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5</v>
      </c>
      <c r="M6" s="437"/>
      <c r="N6" s="62">
        <v>6</v>
      </c>
      <c r="O6" s="62"/>
      <c r="P6" s="438"/>
      <c r="Q6" s="438">
        <v>4</v>
      </c>
      <c r="R6" s="438">
        <v>10</v>
      </c>
      <c r="S6" s="438">
        <v>12</v>
      </c>
      <c r="T6" s="438">
        <v>0.82</v>
      </c>
      <c r="U6" s="452">
        <f t="shared" si="0"/>
        <v>11</v>
      </c>
      <c r="V6" s="82"/>
      <c r="W6" s="452">
        <f t="shared" si="1"/>
        <v>11</v>
      </c>
      <c r="X6" s="453">
        <f t="shared" si="2"/>
        <v>93.9024390243902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6</v>
      </c>
      <c r="M7" s="439"/>
      <c r="N7" s="65">
        <v>8</v>
      </c>
      <c r="O7" s="65"/>
      <c r="P7" s="440"/>
      <c r="Q7" s="440">
        <v>3</v>
      </c>
      <c r="R7" s="440">
        <v>7</v>
      </c>
      <c r="S7" s="440">
        <v>11</v>
      </c>
      <c r="T7" s="440">
        <v>0.63</v>
      </c>
      <c r="U7" s="454">
        <f t="shared" si="0"/>
        <v>14</v>
      </c>
      <c r="V7" s="84"/>
      <c r="W7" s="455">
        <f t="shared" si="1"/>
        <v>14</v>
      </c>
      <c r="X7" s="456">
        <f t="shared" si="2"/>
        <v>155.555555555556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4</v>
      </c>
      <c r="M10" s="437"/>
      <c r="N10" s="62">
        <v>10</v>
      </c>
      <c r="O10" s="62"/>
      <c r="P10" s="438">
        <v>1</v>
      </c>
      <c r="Q10" s="438">
        <v>1</v>
      </c>
      <c r="R10" s="438">
        <v>2</v>
      </c>
      <c r="S10" s="438">
        <v>2</v>
      </c>
      <c r="T10" s="438">
        <v>0.32</v>
      </c>
      <c r="U10" s="452">
        <f t="shared" si="0"/>
        <v>14</v>
      </c>
      <c r="V10" s="82"/>
      <c r="W10" s="452">
        <f t="shared" si="1"/>
        <v>14</v>
      </c>
      <c r="X10" s="453">
        <f t="shared" si="2"/>
        <v>306.25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>
        <v>1</v>
      </c>
      <c r="Q11" s="440">
        <v>2</v>
      </c>
      <c r="R11" s="440">
        <v>4</v>
      </c>
      <c r="S11" s="440">
        <v>8</v>
      </c>
      <c r="T11" s="440">
        <v>0.55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190.909090909091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5</v>
      </c>
      <c r="M14" s="437"/>
      <c r="N14" s="62">
        <v>13</v>
      </c>
      <c r="O14" s="62"/>
      <c r="P14" s="438">
        <v>2</v>
      </c>
      <c r="Q14" s="438">
        <v>3</v>
      </c>
      <c r="R14" s="438">
        <v>5</v>
      </c>
      <c r="S14" s="438">
        <v>8</v>
      </c>
      <c r="T14" s="438">
        <v>0.81</v>
      </c>
      <c r="U14" s="452">
        <f t="shared" si="0"/>
        <v>18</v>
      </c>
      <c r="V14" s="82"/>
      <c r="W14" s="452">
        <f t="shared" si="1"/>
        <v>18</v>
      </c>
      <c r="X14" s="453">
        <f t="shared" si="2"/>
        <v>155.555555555556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3</v>
      </c>
      <c r="M15" s="439"/>
      <c r="N15" s="65">
        <v>24</v>
      </c>
      <c r="O15" s="65"/>
      <c r="P15" s="440">
        <v>1</v>
      </c>
      <c r="Q15" s="440">
        <v>4</v>
      </c>
      <c r="R15" s="440">
        <v>6</v>
      </c>
      <c r="S15" s="440">
        <v>11</v>
      </c>
      <c r="T15" s="440">
        <v>1.16</v>
      </c>
      <c r="U15" s="454">
        <f t="shared" si="0"/>
        <v>27</v>
      </c>
      <c r="V15" s="84"/>
      <c r="W15" s="455">
        <f t="shared" si="1"/>
        <v>27</v>
      </c>
      <c r="X15" s="456">
        <f t="shared" si="2"/>
        <v>162.931034482759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/>
      <c r="O16" s="67"/>
      <c r="P16" s="442"/>
      <c r="Q16" s="442">
        <v>18</v>
      </c>
      <c r="R16" s="442">
        <v>34</v>
      </c>
      <c r="S16" s="442">
        <v>59</v>
      </c>
      <c r="T16" s="442">
        <v>3.37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3</v>
      </c>
      <c r="M17" s="437"/>
      <c r="N17" s="62"/>
      <c r="O17" s="62"/>
      <c r="P17" s="438">
        <v>5</v>
      </c>
      <c r="Q17" s="438">
        <v>28</v>
      </c>
      <c r="R17" s="438">
        <v>41</v>
      </c>
      <c r="S17" s="438">
        <v>70</v>
      </c>
      <c r="T17" s="438">
        <v>5.23</v>
      </c>
      <c r="U17" s="452">
        <f t="shared" si="0"/>
        <v>3</v>
      </c>
      <c r="V17" s="82"/>
      <c r="W17" s="452">
        <f t="shared" si="1"/>
        <v>3</v>
      </c>
      <c r="X17" s="453">
        <f t="shared" si="2"/>
        <v>4.01529636711281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14</v>
      </c>
      <c r="M18" s="439"/>
      <c r="N18" s="65">
        <v>246</v>
      </c>
      <c r="O18" s="65"/>
      <c r="P18" s="440">
        <v>2</v>
      </c>
      <c r="Q18" s="440">
        <v>19</v>
      </c>
      <c r="R18" s="440">
        <v>40</v>
      </c>
      <c r="S18" s="440">
        <v>56</v>
      </c>
      <c r="T18" s="440">
        <v>3.9</v>
      </c>
      <c r="U18" s="454">
        <f t="shared" si="0"/>
        <v>260</v>
      </c>
      <c r="V18" s="84"/>
      <c r="W18" s="455">
        <f t="shared" si="1"/>
        <v>260</v>
      </c>
      <c r="X18" s="456">
        <f t="shared" si="2"/>
        <v>466.666666666667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2</v>
      </c>
      <c r="N22" s="81">
        <v>7</v>
      </c>
      <c r="O22" s="81"/>
      <c r="P22" s="440"/>
      <c r="Q22" s="440">
        <v>1</v>
      </c>
      <c r="R22" s="440">
        <v>1</v>
      </c>
      <c r="S22" s="440">
        <v>1</v>
      </c>
      <c r="T22" s="440">
        <v>0.12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408.333333333333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3</v>
      </c>
      <c r="T23" s="442">
        <v>0.19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3094.73684210526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/>
      <c r="P24" s="438">
        <v>2</v>
      </c>
      <c r="Q24" s="438">
        <v>8</v>
      </c>
      <c r="R24" s="438">
        <v>18</v>
      </c>
      <c r="S24" s="438">
        <v>36</v>
      </c>
      <c r="T24" s="438">
        <v>2.05</v>
      </c>
      <c r="U24" s="452">
        <f t="shared" si="0"/>
        <v>170</v>
      </c>
      <c r="V24" s="82"/>
      <c r="W24" s="452">
        <f t="shared" si="3"/>
        <v>170</v>
      </c>
      <c r="X24" s="453">
        <f t="shared" si="4"/>
        <v>580.487804878049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12</v>
      </c>
      <c r="M25" s="439"/>
      <c r="N25" s="65">
        <v>130</v>
      </c>
      <c r="O25" s="65"/>
      <c r="P25" s="440">
        <v>4</v>
      </c>
      <c r="Q25" s="440">
        <v>15</v>
      </c>
      <c r="R25" s="440">
        <v>21</v>
      </c>
      <c r="S25" s="440">
        <v>37</v>
      </c>
      <c r="T25" s="440">
        <v>2.96</v>
      </c>
      <c r="U25" s="454">
        <f t="shared" si="0"/>
        <v>142</v>
      </c>
      <c r="V25" s="84"/>
      <c r="W25" s="455">
        <f t="shared" si="3"/>
        <v>142</v>
      </c>
      <c r="X25" s="456">
        <f t="shared" si="4"/>
        <v>335.810810810811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2</v>
      </c>
      <c r="T26" s="442">
        <v>0.07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1200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>
        <v>2</v>
      </c>
      <c r="M27" s="437"/>
      <c r="N27" s="62">
        <v>3</v>
      </c>
      <c r="O27" s="62"/>
      <c r="P27" s="446"/>
      <c r="Q27" s="446">
        <v>1</v>
      </c>
      <c r="R27" s="446">
        <v>1</v>
      </c>
      <c r="S27" s="446">
        <v>2</v>
      </c>
      <c r="T27" s="438">
        <v>0.14</v>
      </c>
      <c r="U27" s="82">
        <f t="shared" si="0"/>
        <v>5</v>
      </c>
      <c r="V27" s="82"/>
      <c r="W27" s="463">
        <f t="shared" si="3"/>
        <v>5</v>
      </c>
      <c r="X27" s="453">
        <f t="shared" si="4"/>
        <v>250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2</v>
      </c>
      <c r="M28" s="443"/>
      <c r="N28" s="79">
        <v>11</v>
      </c>
      <c r="O28" s="79"/>
      <c r="P28" s="447">
        <v>1</v>
      </c>
      <c r="Q28" s="447">
        <v>4</v>
      </c>
      <c r="R28" s="447">
        <v>7</v>
      </c>
      <c r="S28" s="447">
        <v>8</v>
      </c>
      <c r="T28" s="444">
        <v>0.8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113.75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2</v>
      </c>
      <c r="M29" s="439"/>
      <c r="N29" s="65">
        <v>4</v>
      </c>
      <c r="O29" s="65"/>
      <c r="P29" s="448"/>
      <c r="Q29" s="448">
        <v>1</v>
      </c>
      <c r="R29" s="448">
        <v>2</v>
      </c>
      <c r="S29" s="448">
        <v>2</v>
      </c>
      <c r="T29" s="440">
        <v>0.17</v>
      </c>
      <c r="U29" s="84">
        <f t="shared" si="0"/>
        <v>6</v>
      </c>
      <c r="V29" s="84"/>
      <c r="W29" s="468">
        <f t="shared" si="3"/>
        <v>6</v>
      </c>
      <c r="X29" s="456">
        <f t="shared" si="4"/>
        <v>247.058823529412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8</v>
      </c>
      <c r="V30" s="87"/>
      <c r="W30" s="469">
        <f t="shared" si="3"/>
        <v>8</v>
      </c>
      <c r="X30" s="470">
        <f t="shared" si="4"/>
        <v>1120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1</v>
      </c>
      <c r="M31" s="437"/>
      <c r="N31" s="62">
        <v>6</v>
      </c>
      <c r="O31" s="62"/>
      <c r="P31" s="446">
        <v>2</v>
      </c>
      <c r="Q31" s="446">
        <v>2</v>
      </c>
      <c r="R31" s="446">
        <v>2</v>
      </c>
      <c r="S31" s="446">
        <v>2</v>
      </c>
      <c r="T31" s="438">
        <v>0.89</v>
      </c>
      <c r="U31" s="82">
        <f t="shared" si="0"/>
        <v>7</v>
      </c>
      <c r="V31" s="82"/>
      <c r="W31" s="463">
        <f t="shared" si="3"/>
        <v>7</v>
      </c>
      <c r="X31" s="453">
        <f t="shared" si="4"/>
        <v>55.0561797752809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>
        <v>1</v>
      </c>
      <c r="Q32" s="447">
        <v>3</v>
      </c>
      <c r="R32" s="447">
        <v>4</v>
      </c>
      <c r="S32" s="447">
        <v>5</v>
      </c>
      <c r="T32" s="444">
        <v>0.58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193.103448275862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3</v>
      </c>
      <c r="M33" s="439"/>
      <c r="N33" s="65">
        <v>3</v>
      </c>
      <c r="O33" s="65"/>
      <c r="P33" s="448">
        <v>2</v>
      </c>
      <c r="Q33" s="448">
        <v>5</v>
      </c>
      <c r="R33" s="448">
        <v>11</v>
      </c>
      <c r="S33" s="448">
        <v>13</v>
      </c>
      <c r="T33" s="440">
        <v>1.24</v>
      </c>
      <c r="U33" s="84">
        <f t="shared" si="0"/>
        <v>6</v>
      </c>
      <c r="V33" s="84"/>
      <c r="W33" s="468">
        <f t="shared" si="3"/>
        <v>6</v>
      </c>
      <c r="X33" s="456">
        <f t="shared" si="4"/>
        <v>33.8709677419355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2</v>
      </c>
      <c r="M35" s="437"/>
      <c r="N35" s="62">
        <v>6</v>
      </c>
      <c r="O35" s="62"/>
      <c r="P35" s="446">
        <v>1</v>
      </c>
      <c r="Q35" s="446">
        <v>2</v>
      </c>
      <c r="R35" s="446">
        <v>2</v>
      </c>
      <c r="S35" s="446">
        <v>2</v>
      </c>
      <c r="T35" s="438">
        <v>0.39</v>
      </c>
      <c r="U35" s="82">
        <f t="shared" si="0"/>
        <v>8</v>
      </c>
      <c r="V35" s="82"/>
      <c r="W35" s="463">
        <f t="shared" si="3"/>
        <v>8</v>
      </c>
      <c r="X35" s="453">
        <f t="shared" si="4"/>
        <v>143.589743589744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6</v>
      </c>
      <c r="V36" s="82"/>
      <c r="W36" s="463">
        <f t="shared" si="3"/>
        <v>6</v>
      </c>
      <c r="X36" s="453">
        <f t="shared" si="4"/>
        <v>175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>
        <v>2</v>
      </c>
      <c r="Q37" s="448">
        <v>3</v>
      </c>
      <c r="R37" s="448">
        <v>6</v>
      </c>
      <c r="S37" s="448">
        <v>6</v>
      </c>
      <c r="T37" s="440">
        <v>0.81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576.470588235294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3</v>
      </c>
      <c r="N40" s="65">
        <v>3</v>
      </c>
      <c r="O40" s="65"/>
      <c r="P40" s="440"/>
      <c r="Q40" s="440"/>
      <c r="R40" s="440"/>
      <c r="S40" s="440"/>
      <c r="T40" s="440"/>
      <c r="U40" s="467">
        <f t="shared" si="0"/>
        <v>3</v>
      </c>
      <c r="V40" s="84"/>
      <c r="W40" s="468">
        <f t="shared" si="3"/>
        <v>3</v>
      </c>
      <c r="X40" s="456" t="str">
        <f t="shared" si="4"/>
        <v>-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2</v>
      </c>
      <c r="M42" s="437"/>
      <c r="N42" s="62">
        <v>5</v>
      </c>
      <c r="O42" s="62"/>
      <c r="P42" s="446"/>
      <c r="Q42" s="446">
        <v>2</v>
      </c>
      <c r="R42" s="446">
        <v>2</v>
      </c>
      <c r="S42" s="446">
        <v>2</v>
      </c>
      <c r="T42" s="438">
        <v>0.24</v>
      </c>
      <c r="U42" s="82">
        <f t="shared" si="0"/>
        <v>7</v>
      </c>
      <c r="V42" s="82"/>
      <c r="W42" s="463">
        <f t="shared" si="3"/>
        <v>7</v>
      </c>
      <c r="X42" s="453">
        <f t="shared" si="4"/>
        <v>204.166666666667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1</v>
      </c>
      <c r="M43" s="443"/>
      <c r="N43" s="79">
        <v>3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4</v>
      </c>
      <c r="V43" s="82"/>
      <c r="W43" s="463">
        <f t="shared" si="3"/>
        <v>4</v>
      </c>
      <c r="X43" s="453">
        <f t="shared" si="4"/>
        <v>560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6</v>
      </c>
      <c r="V44" s="84"/>
      <c r="W44" s="468">
        <f t="shared" si="3"/>
        <v>6</v>
      </c>
      <c r="X44" s="456">
        <f t="shared" si="4"/>
        <v>144.827586206897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3</v>
      </c>
      <c r="R45" s="445">
        <v>4</v>
      </c>
      <c r="S45" s="445">
        <v>5</v>
      </c>
      <c r="T45" s="442">
        <v>0.43</v>
      </c>
      <c r="U45" s="68">
        <f t="shared" si="0"/>
        <v>8</v>
      </c>
      <c r="V45" s="68"/>
      <c r="W45" s="461">
        <f t="shared" si="3"/>
        <v>8</v>
      </c>
      <c r="X45" s="459">
        <f t="shared" si="4"/>
        <v>130.232558139535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5</v>
      </c>
      <c r="M46" s="437"/>
      <c r="N46" s="62">
        <v>18</v>
      </c>
      <c r="O46" s="62"/>
      <c r="P46" s="446">
        <v>2</v>
      </c>
      <c r="Q46" s="446">
        <v>5</v>
      </c>
      <c r="R46" s="446">
        <v>6</v>
      </c>
      <c r="S46" s="446">
        <v>8</v>
      </c>
      <c r="T46" s="438">
        <v>0.98</v>
      </c>
      <c r="U46" s="82">
        <f t="shared" si="0"/>
        <v>23</v>
      </c>
      <c r="V46" s="82"/>
      <c r="W46" s="463">
        <f t="shared" si="3"/>
        <v>23</v>
      </c>
      <c r="X46" s="453">
        <f t="shared" si="4"/>
        <v>164.285714285714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>
        <v>2</v>
      </c>
      <c r="S47" s="447">
        <v>5</v>
      </c>
      <c r="T47" s="444">
        <v>0.15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7</v>
      </c>
      <c r="V48" s="84"/>
      <c r="W48" s="468">
        <f t="shared" si="3"/>
        <v>7</v>
      </c>
      <c r="X48" s="456">
        <f t="shared" si="4"/>
        <v>980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>
        <v>1</v>
      </c>
      <c r="Q49" s="445">
        <v>2</v>
      </c>
      <c r="R49" s="445">
        <v>2</v>
      </c>
      <c r="S49" s="445">
        <v>2</v>
      </c>
      <c r="T49" s="442">
        <v>0.39</v>
      </c>
      <c r="U49" s="68">
        <f t="shared" si="0"/>
        <v>6</v>
      </c>
      <c r="V49" s="68"/>
      <c r="W49" s="461">
        <f t="shared" si="3"/>
        <v>6</v>
      </c>
      <c r="X49" s="459">
        <f t="shared" si="4"/>
        <v>107.692307692308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4</v>
      </c>
      <c r="M50" s="437"/>
      <c r="N50" s="62">
        <v>10</v>
      </c>
      <c r="O50" s="62"/>
      <c r="P50" s="446">
        <v>3</v>
      </c>
      <c r="Q50" s="446">
        <v>3</v>
      </c>
      <c r="R50" s="446">
        <v>4</v>
      </c>
      <c r="S50" s="446">
        <v>5</v>
      </c>
      <c r="T50" s="438">
        <v>0.88</v>
      </c>
      <c r="U50" s="82">
        <f t="shared" si="0"/>
        <v>14</v>
      </c>
      <c r="V50" s="82"/>
      <c r="W50" s="463">
        <f t="shared" si="3"/>
        <v>14</v>
      </c>
      <c r="X50" s="453">
        <f t="shared" si="4"/>
        <v>111.363636363636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4</v>
      </c>
      <c r="M51" s="443"/>
      <c r="N51" s="79">
        <v>4</v>
      </c>
      <c r="O51" s="79"/>
      <c r="P51" s="447">
        <v>2</v>
      </c>
      <c r="Q51" s="447">
        <v>3</v>
      </c>
      <c r="R51" s="447">
        <v>3</v>
      </c>
      <c r="S51" s="447">
        <v>6</v>
      </c>
      <c r="T51" s="444">
        <v>0.71</v>
      </c>
      <c r="U51" s="82">
        <f t="shared" si="0"/>
        <v>8</v>
      </c>
      <c r="V51" s="82"/>
      <c r="W51" s="463">
        <f t="shared" si="3"/>
        <v>8</v>
      </c>
      <c r="X51" s="453">
        <f t="shared" si="4"/>
        <v>78.8732394366197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>
        <v>1</v>
      </c>
      <c r="R52" s="448">
        <v>2</v>
      </c>
      <c r="S52" s="448">
        <v>6</v>
      </c>
      <c r="T52" s="440">
        <v>0.23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6</v>
      </c>
      <c r="V53" s="68"/>
      <c r="W53" s="461">
        <f t="shared" ref="W53:W87" si="5">U53+V53</f>
        <v>6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800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12</v>
      </c>
      <c r="V60" s="84"/>
      <c r="W60" s="468">
        <f t="shared" ref="W60" si="9">U60+V60</f>
        <v>12</v>
      </c>
      <c r="X60" s="456" t="str">
        <f t="shared" ref="X60" si="10">IF(T60&gt;0,W60/T60*7,"-")</f>
        <v>-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52</v>
      </c>
      <c r="V62" s="82"/>
      <c r="W62" s="452">
        <f t="shared" si="5"/>
        <v>52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40</v>
      </c>
      <c r="V63" s="84"/>
      <c r="W63" s="455">
        <f t="shared" si="5"/>
        <v>40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22</v>
      </c>
      <c r="V64" s="68"/>
      <c r="W64" s="67">
        <f t="shared" si="5"/>
        <v>22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9</v>
      </c>
      <c r="V65" s="82"/>
      <c r="W65" s="62">
        <f t="shared" si="5"/>
        <v>9</v>
      </c>
      <c r="X65" s="453">
        <f t="shared" si="6"/>
        <v>787.5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4</v>
      </c>
      <c r="T68" s="438">
        <v>0.2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1015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9</v>
      </c>
      <c r="V69" s="84"/>
      <c r="W69" s="65">
        <f t="shared" si="5"/>
        <v>9</v>
      </c>
      <c r="X69" s="456">
        <f t="shared" si="6"/>
        <v>2100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/>
      <c r="R71" s="438">
        <v>2</v>
      </c>
      <c r="S71" s="438">
        <v>3</v>
      </c>
      <c r="T71" s="438">
        <v>0.12</v>
      </c>
      <c r="U71" s="452">
        <f t="shared" si="11"/>
        <v>25</v>
      </c>
      <c r="V71" s="82"/>
      <c r="W71" s="452">
        <f t="shared" si="5"/>
        <v>25</v>
      </c>
      <c r="X71" s="453">
        <f t="shared" si="6"/>
        <v>1458.33333333333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3</v>
      </c>
      <c r="M72" s="437"/>
      <c r="N72" s="62">
        <v>11</v>
      </c>
      <c r="O72" s="62"/>
      <c r="P72" s="438">
        <v>1</v>
      </c>
      <c r="Q72" s="438">
        <v>4</v>
      </c>
      <c r="R72" s="438">
        <v>5</v>
      </c>
      <c r="S72" s="438">
        <v>7</v>
      </c>
      <c r="T72" s="438">
        <v>0.71</v>
      </c>
      <c r="U72" s="452">
        <f t="shared" si="11"/>
        <v>14</v>
      </c>
      <c r="V72" s="82"/>
      <c r="W72" s="452">
        <f t="shared" si="5"/>
        <v>14</v>
      </c>
      <c r="X72" s="453">
        <f t="shared" si="6"/>
        <v>138.028169014085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4</v>
      </c>
      <c r="M73" s="437"/>
      <c r="N73" s="62">
        <v>19</v>
      </c>
      <c r="O73" s="62"/>
      <c r="P73" s="438"/>
      <c r="Q73" s="438">
        <v>3</v>
      </c>
      <c r="R73" s="438">
        <v>6</v>
      </c>
      <c r="S73" s="438">
        <v>11</v>
      </c>
      <c r="T73" s="438">
        <v>0.59</v>
      </c>
      <c r="U73" s="452">
        <f t="shared" si="11"/>
        <v>23</v>
      </c>
      <c r="V73" s="82"/>
      <c r="W73" s="452">
        <f t="shared" si="5"/>
        <v>23</v>
      </c>
      <c r="X73" s="453">
        <f t="shared" si="6"/>
        <v>272.881355932203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3</v>
      </c>
      <c r="M74" s="439"/>
      <c r="N74" s="65">
        <v>15</v>
      </c>
      <c r="O74" s="65"/>
      <c r="P74" s="440">
        <v>2</v>
      </c>
      <c r="Q74" s="440">
        <v>4</v>
      </c>
      <c r="R74" s="440">
        <v>6</v>
      </c>
      <c r="S74" s="440">
        <v>10</v>
      </c>
      <c r="T74" s="440">
        <v>1.3</v>
      </c>
      <c r="U74" s="454">
        <f t="shared" si="11"/>
        <v>18</v>
      </c>
      <c r="V74" s="84"/>
      <c r="W74" s="455">
        <f t="shared" si="5"/>
        <v>18</v>
      </c>
      <c r="X74" s="456">
        <f t="shared" si="6"/>
        <v>96.9230769230769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2800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10</v>
      </c>
      <c r="V78" s="84"/>
      <c r="W78" s="468">
        <f t="shared" si="5"/>
        <v>10</v>
      </c>
      <c r="X78" s="456">
        <f t="shared" si="6"/>
        <v>411.764705882353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405.263157894737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1</v>
      </c>
      <c r="T83" s="481">
        <v>0.12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758.333333333333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>
        <v>2</v>
      </c>
      <c r="N84" s="62">
        <v>8</v>
      </c>
      <c r="O84" s="62"/>
      <c r="P84" s="482"/>
      <c r="Q84" s="482">
        <v>2</v>
      </c>
      <c r="R84" s="482">
        <v>3</v>
      </c>
      <c r="S84" s="482">
        <v>4</v>
      </c>
      <c r="T84" s="482">
        <v>0.31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203.225806451613</v>
      </c>
      <c r="Y84" t="s">
        <v>523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6</v>
      </c>
      <c r="T87" s="481">
        <v>0.09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3</v>
      </c>
      <c r="R88" s="482">
        <v>11</v>
      </c>
      <c r="S88" s="482">
        <v>18</v>
      </c>
      <c r="T88" s="482">
        <v>0.87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708.045977011494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4</v>
      </c>
      <c r="M89" s="439"/>
      <c r="N89" s="65">
        <v>118</v>
      </c>
      <c r="O89" s="65"/>
      <c r="P89" s="485"/>
      <c r="Q89" s="485">
        <v>3</v>
      </c>
      <c r="R89" s="485">
        <v>7</v>
      </c>
      <c r="S89" s="485">
        <v>13</v>
      </c>
      <c r="T89" s="485">
        <v>0.66</v>
      </c>
      <c r="U89" s="454">
        <f t="shared" si="11"/>
        <v>122</v>
      </c>
      <c r="V89" s="84"/>
      <c r="W89" s="455">
        <f t="shared" si="13"/>
        <v>122</v>
      </c>
      <c r="X89" s="456">
        <f t="shared" si="12"/>
        <v>1293.93939393939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150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1</v>
      </c>
      <c r="R96" s="448">
        <v>2</v>
      </c>
      <c r="S96" s="448">
        <v>6</v>
      </c>
      <c r="T96" s="440">
        <v>0.23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456.521739130435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700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1400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466.666666666667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1120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1</v>
      </c>
      <c r="S114" s="448">
        <v>2</v>
      </c>
      <c r="T114" s="440">
        <v>0.07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200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12</v>
      </c>
      <c r="V117" s="84"/>
      <c r="W117" s="65">
        <f t="shared" si="14"/>
        <v>12</v>
      </c>
      <c r="X117" s="456" t="str">
        <f t="shared" si="15"/>
        <v>-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2</v>
      </c>
      <c r="M123" s="437"/>
      <c r="N123" s="62">
        <v>10</v>
      </c>
      <c r="O123" s="62"/>
      <c r="P123" s="446"/>
      <c r="Q123" s="446"/>
      <c r="R123" s="446"/>
      <c r="S123" s="446"/>
      <c r="T123" s="438"/>
      <c r="U123" s="82">
        <f>IF($A$1="补货",L123+N123+O123,L123)</f>
        <v>12</v>
      </c>
      <c r="V123" s="82"/>
      <c r="W123" s="62">
        <f t="shared" si="14"/>
        <v>12</v>
      </c>
      <c r="X123" s="453" t="str">
        <f t="shared" si="15"/>
        <v>-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1</v>
      </c>
      <c r="M124" s="437"/>
      <c r="N124" s="62">
        <v>10</v>
      </c>
      <c r="O124" s="62"/>
      <c r="P124" s="446"/>
      <c r="Q124" s="446">
        <v>1</v>
      </c>
      <c r="R124" s="446">
        <v>1</v>
      </c>
      <c r="S124" s="446">
        <v>1</v>
      </c>
      <c r="T124" s="438">
        <v>0.12</v>
      </c>
      <c r="U124" s="82">
        <f>IF($A$1="补货",L124+N124+O124,L124)</f>
        <v>11</v>
      </c>
      <c r="V124" s="82"/>
      <c r="W124" s="62">
        <f t="shared" si="14"/>
        <v>11</v>
      </c>
      <c r="X124" s="453">
        <f t="shared" si="15"/>
        <v>641.666666666667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>
        <v>1</v>
      </c>
      <c r="Q129" s="442">
        <v>2</v>
      </c>
      <c r="R129" s="442">
        <v>2</v>
      </c>
      <c r="S129" s="442">
        <v>2</v>
      </c>
      <c r="T129" s="442">
        <v>0.39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107.692307692308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2</v>
      </c>
      <c r="R130" s="438">
        <v>5</v>
      </c>
      <c r="S130" s="438">
        <v>6</v>
      </c>
      <c r="T130" s="438">
        <v>0.41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273.170731707317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5</v>
      </c>
      <c r="M131" s="437"/>
      <c r="N131" s="62">
        <v>8</v>
      </c>
      <c r="O131" s="62"/>
      <c r="P131" s="438">
        <v>1</v>
      </c>
      <c r="Q131" s="438">
        <v>1</v>
      </c>
      <c r="R131" s="438">
        <v>2</v>
      </c>
      <c r="S131" s="438">
        <v>4</v>
      </c>
      <c r="T131" s="438">
        <v>0.35</v>
      </c>
      <c r="U131" s="452">
        <f t="shared" si="16"/>
        <v>13</v>
      </c>
      <c r="V131" s="82"/>
      <c r="W131" s="452">
        <f t="shared" si="17"/>
        <v>13</v>
      </c>
      <c r="X131" s="453">
        <f t="shared" si="18"/>
        <v>260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>
        <v>1</v>
      </c>
      <c r="Q132" s="440">
        <v>4</v>
      </c>
      <c r="R132" s="440">
        <v>7</v>
      </c>
      <c r="S132" s="440">
        <v>7</v>
      </c>
      <c r="T132" s="440">
        <v>0.78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134.615384615385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>
        <v>1</v>
      </c>
      <c r="M140" s="439"/>
      <c r="N140" s="65">
        <v>3</v>
      </c>
      <c r="O140" s="65"/>
      <c r="P140" s="440">
        <v>1</v>
      </c>
      <c r="Q140" s="440">
        <v>3</v>
      </c>
      <c r="R140" s="440">
        <v>3</v>
      </c>
      <c r="S140" s="440">
        <v>5</v>
      </c>
      <c r="T140" s="440">
        <v>0.54</v>
      </c>
      <c r="U140" s="454">
        <f t="shared" si="16"/>
        <v>4</v>
      </c>
      <c r="V140" s="84"/>
      <c r="W140" s="455">
        <f t="shared" si="19"/>
        <v>4</v>
      </c>
      <c r="X140" s="456">
        <f t="shared" si="20"/>
        <v>51.8518518518518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>
        <v>1</v>
      </c>
      <c r="Q141" s="442">
        <v>1</v>
      </c>
      <c r="R141" s="442">
        <v>1</v>
      </c>
      <c r="S141" s="442">
        <v>1</v>
      </c>
      <c r="T141" s="442">
        <v>0.27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155.555555555556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>
        <v>1</v>
      </c>
      <c r="M142" s="437"/>
      <c r="N142" s="62"/>
      <c r="O142" s="62"/>
      <c r="P142" s="438">
        <v>1</v>
      </c>
      <c r="Q142" s="438">
        <v>3</v>
      </c>
      <c r="R142" s="438">
        <v>3</v>
      </c>
      <c r="S142" s="438">
        <v>6</v>
      </c>
      <c r="T142" s="438">
        <v>0.56</v>
      </c>
      <c r="U142" s="452">
        <f t="shared" si="16"/>
        <v>1</v>
      </c>
      <c r="V142" s="82"/>
      <c r="W142" s="452">
        <f t="shared" si="19"/>
        <v>1</v>
      </c>
      <c r="X142" s="453">
        <f t="shared" si="20"/>
        <v>12.5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3</v>
      </c>
      <c r="T143" s="438">
        <v>0.19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73.6842105263158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>
        <v>1</v>
      </c>
      <c r="Q144" s="440">
        <v>1</v>
      </c>
      <c r="R144" s="440">
        <v>1</v>
      </c>
      <c r="S144" s="440">
        <v>1</v>
      </c>
      <c r="T144" s="440">
        <v>0.27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259.259259259259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700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>
        <v>1</v>
      </c>
      <c r="Q151" s="438">
        <v>1</v>
      </c>
      <c r="R151" s="438">
        <v>1</v>
      </c>
      <c r="S151" s="438">
        <v>1</v>
      </c>
      <c r="T151" s="438">
        <v>0.62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146.774193548387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>
        <v>1</v>
      </c>
      <c r="Q156" s="440">
        <v>1</v>
      </c>
      <c r="R156" s="440">
        <v>1</v>
      </c>
      <c r="S156" s="440">
        <v>1</v>
      </c>
      <c r="T156" s="440">
        <v>0.27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311.111111111111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2</v>
      </c>
      <c r="M158" s="437"/>
      <c r="N158" s="62">
        <v>11</v>
      </c>
      <c r="O158" s="62"/>
      <c r="P158" s="438"/>
      <c r="Q158" s="438"/>
      <c r="R158" s="438"/>
      <c r="S158" s="438">
        <v>1</v>
      </c>
      <c r="T158" s="438">
        <v>0.02</v>
      </c>
      <c r="U158" s="452">
        <f t="shared" si="16"/>
        <v>13</v>
      </c>
      <c r="V158" s="82"/>
      <c r="W158" s="452">
        <f t="shared" si="19"/>
        <v>13</v>
      </c>
      <c r="X158" s="453">
        <f t="shared" si="20"/>
        <v>4550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641.666666666667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>
        <v>1</v>
      </c>
      <c r="O169" s="62"/>
      <c r="P169" s="438">
        <v>1</v>
      </c>
      <c r="Q169" s="438">
        <v>2</v>
      </c>
      <c r="R169" s="438">
        <v>3</v>
      </c>
      <c r="S169" s="438">
        <v>5</v>
      </c>
      <c r="T169" s="438">
        <v>0.82</v>
      </c>
      <c r="U169" s="452">
        <f t="shared" si="16"/>
        <v>1</v>
      </c>
      <c r="V169" s="82"/>
      <c r="W169" s="452">
        <f t="shared" si="19"/>
        <v>1</v>
      </c>
      <c r="X169" s="453">
        <f t="shared" si="20"/>
        <v>8.53658536585366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>
        <v>1</v>
      </c>
      <c r="Q170" s="440">
        <v>1</v>
      </c>
      <c r="R170" s="440">
        <v>1</v>
      </c>
      <c r="S170" s="440">
        <v>1</v>
      </c>
      <c r="T170" s="440">
        <v>0.27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311.111111111111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1</v>
      </c>
      <c r="R174" s="442">
        <v>2</v>
      </c>
      <c r="S174" s="442">
        <v>2</v>
      </c>
      <c r="T174" s="442">
        <v>0.17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411.764705882353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6</v>
      </c>
      <c r="M187" s="495"/>
      <c r="N187" s="275">
        <v>4</v>
      </c>
      <c r="O187" s="275"/>
      <c r="P187" s="496"/>
      <c r="Q187" s="496">
        <v>2</v>
      </c>
      <c r="R187" s="496">
        <v>12</v>
      </c>
      <c r="S187" s="496">
        <v>20</v>
      </c>
      <c r="T187" s="497">
        <v>0.87</v>
      </c>
      <c r="U187" s="498">
        <f t="shared" si="21"/>
        <v>10</v>
      </c>
      <c r="V187" s="498"/>
      <c r="W187" s="500">
        <f t="shared" si="19"/>
        <v>10</v>
      </c>
      <c r="X187" s="499">
        <f t="shared" si="20"/>
        <v>80.4597701149425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6</v>
      </c>
      <c r="M188" s="495"/>
      <c r="N188" s="275">
        <v>5</v>
      </c>
      <c r="O188" s="275"/>
      <c r="P188" s="496"/>
      <c r="Q188" s="496">
        <v>4</v>
      </c>
      <c r="R188" s="496">
        <v>11</v>
      </c>
      <c r="S188" s="496">
        <v>13</v>
      </c>
      <c r="T188" s="497">
        <v>0.87</v>
      </c>
      <c r="U188" s="498">
        <f t="shared" si="21"/>
        <v>11</v>
      </c>
      <c r="V188" s="498"/>
      <c r="W188" s="500">
        <f t="shared" si="19"/>
        <v>11</v>
      </c>
      <c r="X188" s="499">
        <f t="shared" si="20"/>
        <v>88.5057471264368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5</v>
      </c>
      <c r="K7" s="33">
        <v>13</v>
      </c>
      <c r="L7" s="33"/>
      <c r="M7" s="33">
        <v>1</v>
      </c>
      <c r="N7" s="33">
        <v>3</v>
      </c>
      <c r="O7" s="33">
        <v>5</v>
      </c>
      <c r="P7" s="33">
        <v>6</v>
      </c>
      <c r="Q7" s="43">
        <v>0.63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144.444444444444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7</v>
      </c>
      <c r="K13" s="33"/>
      <c r="L13" s="33"/>
      <c r="M13" s="33">
        <v>1</v>
      </c>
      <c r="N13" s="33">
        <v>3</v>
      </c>
      <c r="O13" s="33">
        <v>4</v>
      </c>
      <c r="P13" s="33">
        <v>4</v>
      </c>
      <c r="Q13" s="43">
        <v>0.56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2</v>
      </c>
      <c r="P14" s="33">
        <v>3</v>
      </c>
      <c r="Q14" s="43">
        <v>0.12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21</v>
      </c>
      <c r="K15" s="33"/>
      <c r="L15" s="33"/>
      <c r="M15" s="33">
        <v>1</v>
      </c>
      <c r="N15" s="33">
        <v>1</v>
      </c>
      <c r="O15" s="33">
        <v>1</v>
      </c>
      <c r="P15" s="33">
        <v>4</v>
      </c>
      <c r="Q15" s="43">
        <v>0.32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23</v>
      </c>
      <c r="K16" s="39"/>
      <c r="L16" s="39"/>
      <c r="M16" s="39">
        <v>1</v>
      </c>
      <c r="N16" s="39">
        <v>1</v>
      </c>
      <c r="O16" s="39">
        <v>2</v>
      </c>
      <c r="P16" s="39">
        <v>4</v>
      </c>
      <c r="Q16" s="48">
        <v>0.35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3</v>
      </c>
      <c r="P20" s="332">
        <v>8</v>
      </c>
      <c r="Q20" s="349">
        <v>0.23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/>
      <c r="N21" s="335">
        <v>2</v>
      </c>
      <c r="O21" s="335">
        <v>3</v>
      </c>
      <c r="P21" s="335">
        <v>4</v>
      </c>
      <c r="Q21" s="353">
        <v>0.31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4</v>
      </c>
      <c r="P23" s="33">
        <v>4</v>
      </c>
      <c r="Q23" s="43">
        <v>0.27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34</v>
      </c>
      <c r="K24" s="33"/>
      <c r="L24" s="33"/>
      <c r="M24" s="33"/>
      <c r="N24" s="33">
        <v>2</v>
      </c>
      <c r="O24" s="33">
        <v>4</v>
      </c>
      <c r="P24" s="33">
        <v>4</v>
      </c>
      <c r="Q24" s="43">
        <v>0.34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19</v>
      </c>
      <c r="K25" s="39"/>
      <c r="L25" s="39"/>
      <c r="M25" s="39">
        <v>1</v>
      </c>
      <c r="N25" s="39">
        <v>1</v>
      </c>
      <c r="O25" s="39">
        <v>4</v>
      </c>
      <c r="P25" s="39">
        <v>5</v>
      </c>
      <c r="Q25" s="48">
        <v>0.44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109</v>
      </c>
      <c r="K28" s="33"/>
      <c r="L28" s="33"/>
      <c r="M28" s="33">
        <v>1</v>
      </c>
      <c r="N28" s="33">
        <v>2</v>
      </c>
      <c r="O28" s="33">
        <v>5</v>
      </c>
      <c r="P28" s="33">
        <v>10</v>
      </c>
      <c r="Q28" s="43">
        <v>0.62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57</v>
      </c>
      <c r="K29" s="33"/>
      <c r="L29" s="33"/>
      <c r="M29" s="33"/>
      <c r="N29" s="33">
        <v>4</v>
      </c>
      <c r="O29" s="33">
        <v>11</v>
      </c>
      <c r="P29" s="33">
        <v>16</v>
      </c>
      <c r="Q29" s="43">
        <v>0.91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525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2</v>
      </c>
      <c r="K47" s="33"/>
      <c r="L47" s="33"/>
      <c r="M47" s="33">
        <v>1</v>
      </c>
      <c r="N47" s="33">
        <v>1</v>
      </c>
      <c r="O47" s="33">
        <v>2</v>
      </c>
      <c r="P47" s="33">
        <v>2</v>
      </c>
      <c r="Q47" s="43">
        <v>0.32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41</v>
      </c>
      <c r="J60" s="337"/>
      <c r="K60" s="338">
        <v>157</v>
      </c>
      <c r="L60" s="338"/>
      <c r="M60" s="338">
        <v>1</v>
      </c>
      <c r="N60" s="338">
        <v>3</v>
      </c>
      <c r="O60" s="338">
        <v>3</v>
      </c>
      <c r="P60" s="338">
        <v>4</v>
      </c>
      <c r="Q60" s="357">
        <v>0.53</v>
      </c>
      <c r="R60" s="358">
        <f>IF($A$1="补货",IF(V60="FBA",I60,0)+K60+L60,IF(V60="FBA",I60,J60))</f>
        <v>198</v>
      </c>
      <c r="S60" s="359"/>
      <c r="T60" s="359">
        <f t="shared" si="2"/>
        <v>198</v>
      </c>
      <c r="U60" s="338">
        <f t="shared" si="3"/>
        <v>2615.09433962264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6</v>
      </c>
      <c r="K67" s="33">
        <v>12</v>
      </c>
      <c r="L67" s="33"/>
      <c r="M67" s="33">
        <v>1</v>
      </c>
      <c r="N67" s="33">
        <v>1</v>
      </c>
      <c r="O67" s="33">
        <v>1</v>
      </c>
      <c r="P67" s="33">
        <v>1</v>
      </c>
      <c r="Q67" s="43">
        <v>0.27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311.111111111111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2</v>
      </c>
      <c r="P68" s="33">
        <v>2</v>
      </c>
      <c r="Q68" s="43">
        <v>0.17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4</v>
      </c>
      <c r="O69" s="33">
        <v>5</v>
      </c>
      <c r="P69" s="33">
        <v>9</v>
      </c>
      <c r="Q69" s="43">
        <v>0.59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1708.47457627119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>
        <v>2</v>
      </c>
      <c r="O76" s="329">
        <v>2</v>
      </c>
      <c r="P76" s="329">
        <v>5</v>
      </c>
      <c r="Q76" s="344">
        <v>0.29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2</v>
      </c>
      <c r="P80" s="33">
        <v>6</v>
      </c>
      <c r="Q80" s="43">
        <v>0.3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1166.66666666667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3</v>
      </c>
      <c r="Q82" s="43">
        <v>0.08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3762.5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>
        <v>1</v>
      </c>
      <c r="P83" s="39">
        <v>1</v>
      </c>
      <c r="Q83" s="48">
        <v>0.05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16800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9</v>
      </c>
      <c r="K84" s="329">
        <v>90</v>
      </c>
      <c r="L84" s="329"/>
      <c r="M84" s="329"/>
      <c r="N84" s="329">
        <v>1</v>
      </c>
      <c r="O84" s="329">
        <v>3</v>
      </c>
      <c r="P84" s="329">
        <v>4</v>
      </c>
      <c r="Q84" s="344">
        <v>0.24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2625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/>
      <c r="P87" s="33">
        <v>2</v>
      </c>
      <c r="Q87" s="43">
        <v>0.03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6300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>
        <v>1</v>
      </c>
      <c r="Q89" s="43">
        <v>0.02</v>
      </c>
      <c r="R89" s="44">
        <f>IF($A$1="补货",IF(V89="FBA",I89,0)+K89+L89,IF(V89="FBA",I89,J89))</f>
        <v>40</v>
      </c>
      <c r="S89" s="45"/>
      <c r="T89" s="45">
        <f t="shared" si="4"/>
        <v>40</v>
      </c>
      <c r="U89" s="33">
        <f t="shared" si="5"/>
        <v>14000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7</v>
      </c>
      <c r="J108" s="337"/>
      <c r="K108" s="338">
        <v>15</v>
      </c>
      <c r="L108" s="338"/>
      <c r="M108" s="338">
        <v>1</v>
      </c>
      <c r="N108" s="338">
        <v>9</v>
      </c>
      <c r="O108" s="338">
        <v>19</v>
      </c>
      <c r="P108" s="338">
        <v>32</v>
      </c>
      <c r="Q108" s="357">
        <v>2.29</v>
      </c>
      <c r="R108" s="358">
        <f>IF($A$1="补货",IF(V108="FBA",I108,0)+K108+L108,IF(V108="FBA",I108,J108))</f>
        <v>22</v>
      </c>
      <c r="S108" s="359"/>
      <c r="T108" s="359">
        <f t="shared" si="4"/>
        <v>22</v>
      </c>
      <c r="U108" s="338">
        <f t="shared" si="5"/>
        <v>67.2489082969432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15</v>
      </c>
      <c r="K111" s="36">
        <v>69</v>
      </c>
      <c r="L111" s="36"/>
      <c r="M111" s="36">
        <v>1</v>
      </c>
      <c r="N111" s="36">
        <v>1</v>
      </c>
      <c r="O111" s="36">
        <v>1</v>
      </c>
      <c r="P111" s="36">
        <v>2</v>
      </c>
      <c r="Q111" s="341">
        <v>0.64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754.6875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617.647058823529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11</v>
      </c>
      <c r="J124" s="328"/>
      <c r="K124" s="329">
        <v>-2</v>
      </c>
      <c r="L124" s="329"/>
      <c r="M124" s="329"/>
      <c r="N124" s="329">
        <v>7</v>
      </c>
      <c r="O124" s="329">
        <v>15</v>
      </c>
      <c r="P124" s="329">
        <v>16</v>
      </c>
      <c r="Q124" s="344">
        <v>1.26</v>
      </c>
      <c r="R124" s="345">
        <f>IF($A$1="补货",IF(V124="FBA",I124,0)+K124+L124,IF(V124="FBA",I124,J124))</f>
        <v>9</v>
      </c>
      <c r="S124" s="346"/>
      <c r="T124" s="346">
        <f t="shared" si="4"/>
        <v>9</v>
      </c>
      <c r="U124" s="329">
        <f t="shared" si="5"/>
        <v>50</v>
      </c>
      <c r="V124" s="347" t="s">
        <v>30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2</v>
      </c>
      <c r="J125" s="32"/>
      <c r="K125" s="33">
        <v>-17</v>
      </c>
      <c r="L125" s="33"/>
      <c r="M125" s="33">
        <v>1</v>
      </c>
      <c r="N125" s="33">
        <v>6</v>
      </c>
      <c r="O125" s="33">
        <v>15</v>
      </c>
      <c r="P125" s="33">
        <v>20</v>
      </c>
      <c r="Q125" s="43">
        <v>1.41</v>
      </c>
      <c r="R125" s="44">
        <f>IF($A$1="补货",IF(V125="FBA",I125,0)+K125+L125,IF(V125="FBA",I125,J125))</f>
        <v>-15</v>
      </c>
      <c r="S125" s="45"/>
      <c r="T125" s="45">
        <f t="shared" si="4"/>
        <v>-15</v>
      </c>
      <c r="U125" s="33">
        <f t="shared" si="5"/>
        <v>-74.468085106383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22</v>
      </c>
      <c r="J126" s="32"/>
      <c r="K126" s="33">
        <v>67</v>
      </c>
      <c r="L126" s="33"/>
      <c r="M126" s="33"/>
      <c r="N126" s="33">
        <v>5</v>
      </c>
      <c r="O126" s="33">
        <v>9</v>
      </c>
      <c r="P126" s="33">
        <v>14</v>
      </c>
      <c r="Q126" s="43">
        <v>0.88</v>
      </c>
      <c r="R126" s="44">
        <f>IF($A$1="补货",IF(V126="FBA",I126,0)+K126+L126,IF(V126="FBA",I126,J126))</f>
        <v>89</v>
      </c>
      <c r="S126" s="45"/>
      <c r="T126" s="45">
        <f t="shared" si="4"/>
        <v>89</v>
      </c>
      <c r="U126" s="33">
        <f t="shared" si="5"/>
        <v>707.954545454545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35</v>
      </c>
      <c r="J127" s="38"/>
      <c r="K127" s="39">
        <v>128</v>
      </c>
      <c r="L127" s="39"/>
      <c r="M127" s="39">
        <v>1</v>
      </c>
      <c r="N127" s="39">
        <v>5</v>
      </c>
      <c r="O127" s="39">
        <v>13</v>
      </c>
      <c r="P127" s="39">
        <v>28</v>
      </c>
      <c r="Q127" s="48">
        <v>1.39</v>
      </c>
      <c r="R127" s="348">
        <f>IF($A$1="补货",IF(V127="FBA",I127,0)+K127+L127,IF(V127="FBA",I127,J127))</f>
        <v>163</v>
      </c>
      <c r="S127" s="50"/>
      <c r="T127" s="50">
        <f t="shared" si="4"/>
        <v>163</v>
      </c>
      <c r="U127" s="39">
        <f t="shared" si="5"/>
        <v>820.863309352518</v>
      </c>
      <c r="V127" s="51" t="s">
        <v>30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19</v>
      </c>
      <c r="J128" s="328"/>
      <c r="K128" s="329">
        <v>41</v>
      </c>
      <c r="L128" s="329"/>
      <c r="M128" s="329">
        <v>1</v>
      </c>
      <c r="N128" s="329">
        <v>1</v>
      </c>
      <c r="O128" s="329">
        <v>1</v>
      </c>
      <c r="P128" s="329">
        <v>1</v>
      </c>
      <c r="Q128" s="344">
        <v>0.27</v>
      </c>
      <c r="R128" s="345">
        <f>IF($A$1="补货",IF(V128="FBA",I128,0)+K128+L128,IF(V128="FBA",I128,J128))</f>
        <v>60</v>
      </c>
      <c r="S128" s="346"/>
      <c r="T128" s="346">
        <f t="shared" ref="T128:T145" si="6">R128+S128</f>
        <v>60</v>
      </c>
      <c r="U128" s="329">
        <f t="shared" ref="U128:U145" si="7">IF(Q128&gt;0,T128/Q128*7,"-")</f>
        <v>1555.55555555556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13</v>
      </c>
      <c r="J129" s="32"/>
      <c r="K129" s="33">
        <v>50</v>
      </c>
      <c r="L129" s="33"/>
      <c r="M129" s="33">
        <v>3</v>
      </c>
      <c r="N129" s="33">
        <v>7</v>
      </c>
      <c r="O129" s="33">
        <v>15</v>
      </c>
      <c r="P129" s="33">
        <v>19</v>
      </c>
      <c r="Q129" s="43">
        <v>1.76</v>
      </c>
      <c r="R129" s="44">
        <f>IF($A$1="补货",IF(V129="FBA",I129,0)+K129+L129,IF(V129="FBA",I129,J129))</f>
        <v>63</v>
      </c>
      <c r="S129" s="45"/>
      <c r="T129" s="45">
        <f t="shared" si="6"/>
        <v>63</v>
      </c>
      <c r="U129" s="33">
        <f t="shared" si="7"/>
        <v>250.568181818182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37</v>
      </c>
      <c r="J130" s="32"/>
      <c r="K130" s="33">
        <v>105</v>
      </c>
      <c r="L130" s="33"/>
      <c r="M130" s="33">
        <v>10</v>
      </c>
      <c r="N130" s="33">
        <v>46</v>
      </c>
      <c r="O130" s="33">
        <v>75</v>
      </c>
      <c r="P130" s="33">
        <v>106</v>
      </c>
      <c r="Q130" s="43">
        <v>8.99</v>
      </c>
      <c r="R130" s="44">
        <f>IF($A$1="补货",IF(V130="FBA",I130,0)+K130+L130,IF(V130="FBA",I130,J130))</f>
        <v>142</v>
      </c>
      <c r="S130" s="45"/>
      <c r="T130" s="45">
        <f t="shared" si="6"/>
        <v>142</v>
      </c>
      <c r="U130" s="33">
        <f t="shared" si="7"/>
        <v>110.567296996663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21</v>
      </c>
      <c r="J131" s="32"/>
      <c r="K131" s="33">
        <v>48</v>
      </c>
      <c r="L131" s="33"/>
      <c r="M131" s="33">
        <v>11</v>
      </c>
      <c r="N131" s="33">
        <v>28</v>
      </c>
      <c r="O131" s="33">
        <v>49</v>
      </c>
      <c r="P131" s="33">
        <v>73</v>
      </c>
      <c r="Q131" s="43">
        <v>7.51</v>
      </c>
      <c r="R131" s="44">
        <f>IF($A$1="补货",IF(V131="FBA",I131,0)+K131+L131,IF(V131="FBA",I131,J131))</f>
        <v>69</v>
      </c>
      <c r="S131" s="45"/>
      <c r="T131" s="45">
        <f t="shared" si="6"/>
        <v>69</v>
      </c>
      <c r="U131" s="33">
        <f t="shared" si="7"/>
        <v>64.3142476697736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7</v>
      </c>
      <c r="J132" s="32"/>
      <c r="K132" s="33">
        <v>120</v>
      </c>
      <c r="L132" s="33"/>
      <c r="M132" s="33">
        <v>1</v>
      </c>
      <c r="N132" s="33">
        <v>6</v>
      </c>
      <c r="O132" s="33">
        <v>9</v>
      </c>
      <c r="P132" s="33">
        <v>17</v>
      </c>
      <c r="Q132" s="43">
        <v>1.15</v>
      </c>
      <c r="R132" s="44">
        <f>IF($A$1="补货",IF(V132="FBA",I132,0)+K132+L132,IF(V132="FBA",I132,J132))</f>
        <v>127</v>
      </c>
      <c r="S132" s="45"/>
      <c r="T132" s="45">
        <f t="shared" si="6"/>
        <v>127</v>
      </c>
      <c r="U132" s="33">
        <f t="shared" si="7"/>
        <v>773.04347826087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6</v>
      </c>
      <c r="J133" s="35"/>
      <c r="K133" s="36">
        <v>62</v>
      </c>
      <c r="L133" s="36"/>
      <c r="M133" s="36">
        <v>2</v>
      </c>
      <c r="N133" s="36">
        <v>2</v>
      </c>
      <c r="O133" s="36">
        <v>9</v>
      </c>
      <c r="P133" s="36">
        <v>15</v>
      </c>
      <c r="Q133" s="341">
        <v>1.34</v>
      </c>
      <c r="R133" s="342">
        <f>IF($A$1="补货",IF(V133="FBA",I133,0)+K133+L133,IF(V133="FBA",I133,J133))</f>
        <v>68</v>
      </c>
      <c r="S133" s="343"/>
      <c r="T133" s="343">
        <f t="shared" si="6"/>
        <v>68</v>
      </c>
      <c r="U133" s="36">
        <f t="shared" si="7"/>
        <v>355.223880597015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10</v>
      </c>
      <c r="J134" s="32"/>
      <c r="K134" s="33">
        <v>-10</v>
      </c>
      <c r="L134" s="33"/>
      <c r="M134" s="33">
        <v>1</v>
      </c>
      <c r="N134" s="33">
        <v>9</v>
      </c>
      <c r="O134" s="33">
        <v>9</v>
      </c>
      <c r="P134" s="33">
        <v>9</v>
      </c>
      <c r="Q134" s="408">
        <v>1.23</v>
      </c>
      <c r="R134" s="44">
        <f>IF($A$1="补货",IF(V134="FBA",I134,0)+K134+L134,IF(V134="FBA",I134,J134))</f>
        <v>0</v>
      </c>
      <c r="S134" s="45"/>
      <c r="T134" s="45">
        <f t="shared" si="6"/>
        <v>0</v>
      </c>
      <c r="U134" s="33">
        <f t="shared" si="7"/>
        <v>0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8</v>
      </c>
      <c r="J135" s="35"/>
      <c r="K135" s="36">
        <v>-12</v>
      </c>
      <c r="L135" s="36"/>
      <c r="M135" s="36">
        <v>1</v>
      </c>
      <c r="N135" s="36">
        <v>11</v>
      </c>
      <c r="O135" s="36">
        <v>11</v>
      </c>
      <c r="P135" s="36">
        <v>11</v>
      </c>
      <c r="Q135" s="341">
        <v>1.48</v>
      </c>
      <c r="R135" s="342">
        <f>IF($A$1="补货",IF(V135="FBA",I135,0)+K135+L135,IF(V135="FBA",I135,J135))</f>
        <v>-4</v>
      </c>
      <c r="S135" s="343"/>
      <c r="T135" s="343">
        <f t="shared" si="6"/>
        <v>-4</v>
      </c>
      <c r="U135" s="36">
        <f t="shared" si="7"/>
        <v>-18.9189189189189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525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2</v>
      </c>
      <c r="O139" s="33">
        <v>2</v>
      </c>
      <c r="P139" s="33">
        <v>2</v>
      </c>
      <c r="Q139" s="43">
        <v>0.24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525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3</v>
      </c>
      <c r="J141" s="38"/>
      <c r="K141" s="39">
        <v>5</v>
      </c>
      <c r="L141" s="39"/>
      <c r="M141" s="39">
        <v>1</v>
      </c>
      <c r="N141" s="39">
        <v>2</v>
      </c>
      <c r="O141" s="39">
        <v>2</v>
      </c>
      <c r="P141" s="39">
        <v>2</v>
      </c>
      <c r="Q141" s="48">
        <v>0.39</v>
      </c>
      <c r="R141" s="342">
        <f>IF($A$1="补货",IF(V141="FBA",I141,0)+K141+L141,IF(V141="FBA",I141,J141))</f>
        <v>8</v>
      </c>
      <c r="S141" s="50"/>
      <c r="T141" s="50">
        <f t="shared" si="6"/>
        <v>8</v>
      </c>
      <c r="U141" s="39">
        <f t="shared" si="7"/>
        <v>143.589743589744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146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32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1</v>
      </c>
      <c r="P175" s="36">
        <v>2</v>
      </c>
      <c r="Q175" s="341">
        <v>0.07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29</v>
      </c>
      <c r="K177" s="36"/>
      <c r="L177" s="36"/>
      <c r="M177" s="36">
        <v>1</v>
      </c>
      <c r="N177" s="36">
        <v>1</v>
      </c>
      <c r="O177" s="36">
        <v>1</v>
      </c>
      <c r="P177" s="36">
        <v>1</v>
      </c>
      <c r="Q177" s="341">
        <v>0.27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8</v>
      </c>
      <c r="P183" s="338">
        <v>10</v>
      </c>
      <c r="Q183" s="357">
        <v>0.65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22</v>
      </c>
      <c r="K184" s="36"/>
      <c r="L184" s="36"/>
      <c r="M184" s="36">
        <v>1</v>
      </c>
      <c r="N184" s="36">
        <v>1</v>
      </c>
      <c r="O184" s="36">
        <v>3</v>
      </c>
      <c r="P184" s="36">
        <v>4</v>
      </c>
      <c r="Q184" s="341">
        <v>0.39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2</v>
      </c>
      <c r="K193" s="39">
        <v>10</v>
      </c>
      <c r="L193" s="39"/>
      <c r="M193" s="39">
        <v>2</v>
      </c>
      <c r="N193" s="39">
        <v>5</v>
      </c>
      <c r="O193" s="39">
        <v>7</v>
      </c>
      <c r="P193" s="39">
        <v>7</v>
      </c>
      <c r="Q193" s="48">
        <v>1.35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51.8518518518518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2</v>
      </c>
      <c r="O198" s="407">
        <v>6</v>
      </c>
      <c r="P198" s="407">
        <v>7</v>
      </c>
      <c r="Q198" s="409">
        <v>0.46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228.260869565217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146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月下独酌</cp:lastModifiedBy>
  <dcterms:created xsi:type="dcterms:W3CDTF">2015-06-05T18:19:00Z</dcterms:created>
  <dcterms:modified xsi:type="dcterms:W3CDTF">2022-06-30T17:04:06Z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